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JELENA\DESKTOP\2026\TRANSPARENTNOST\"/>
    </mc:Choice>
  </mc:AlternateContent>
  <xr:revisionPtr revIDLastSave="0" documentId="13_ncr:1_{EB58FDA4-ACFE-4E84-BE63-36C14CEE5535}" xr6:coauthVersionLast="47" xr6:coauthVersionMax="47" xr10:uidLastSave="{00000000-0000-0000-0000-000000000000}"/>
  <bookViews>
    <workbookView xWindow="-120" yWindow="-120" windowWidth="29040" windowHeight="15720" firstSheet="6" activeTab="14" xr2:uid="{00000000-000D-0000-FFFF-FFFF00000000}"/>
  </bookViews>
  <sheets>
    <sheet name="Svibanj25" sheetId="7" r:id="rId1"/>
    <sheet name="Lipanj25" sheetId="8" r:id="rId2"/>
    <sheet name="srpanj2025" sheetId="11" r:id="rId3"/>
    <sheet name="kolovoz2025" sheetId="12" r:id="rId4"/>
    <sheet name="rujan2025" sheetId="13" r:id="rId5"/>
    <sheet name="listopad2025" sheetId="14" r:id="rId6"/>
    <sheet name="studeni2025" sheetId="15" r:id="rId7"/>
    <sheet name="prosinac2025" sheetId="16" r:id="rId8"/>
    <sheet name="siječanj2026" sheetId="17" r:id="rId9"/>
    <sheet name="veljača 2026" sheetId="18" r:id="rId10"/>
    <sheet name="ožujak 2026  " sheetId="20" r:id="rId11"/>
    <sheet name="travanj 2026 " sheetId="21" r:id="rId12"/>
    <sheet name="svibanj 2026 " sheetId="19" r:id="rId13"/>
    <sheet name="lipanj 2026" sheetId="22" r:id="rId14"/>
    <sheet name="srpanj2026" sheetId="23" r:id="rId15"/>
  </sheets>
  <definedNames>
    <definedName name="Br_fakture" localSheetId="3">#REF!</definedName>
    <definedName name="Br_fakture" localSheetId="13">#REF!</definedName>
    <definedName name="Br_fakture" localSheetId="1">#REF!</definedName>
    <definedName name="Br_fakture" localSheetId="5">#REF!</definedName>
    <definedName name="Br_fakture" localSheetId="10">#REF!</definedName>
    <definedName name="Br_fakture" localSheetId="7">#REF!</definedName>
    <definedName name="Br_fakture" localSheetId="4">#REF!</definedName>
    <definedName name="Br_fakture" localSheetId="8">#REF!</definedName>
    <definedName name="Br_fakture" localSheetId="2">#REF!</definedName>
    <definedName name="Br_fakture" localSheetId="14">#REF!</definedName>
    <definedName name="Br_fakture" localSheetId="6">#REF!</definedName>
    <definedName name="Br_fakture" localSheetId="12">#REF!</definedName>
    <definedName name="Br_fakture" localSheetId="0">#REF!</definedName>
    <definedName name="Br_fakture" localSheetId="11">#REF!</definedName>
    <definedName name="Br_fakture" localSheetId="9">#REF!</definedName>
    <definedName name="Br_fakture">#REF!</definedName>
    <definedName name="NazivTvrtke" localSheetId="3">kolovoz2025!#REF!</definedName>
    <definedName name="NazivTvrtke" localSheetId="13">'lipanj 2026'!#REF!</definedName>
    <definedName name="NazivTvrtke" localSheetId="1">Lipanj25!#REF!</definedName>
    <definedName name="NazivTvrtke" localSheetId="5">listopad2025!#REF!</definedName>
    <definedName name="NazivTvrtke" localSheetId="10">'ožujak 2026  '!#REF!</definedName>
    <definedName name="NazivTvrtke" localSheetId="7">prosinac2025!#REF!</definedName>
    <definedName name="NazivTvrtke" localSheetId="4">rujan2025!#REF!</definedName>
    <definedName name="NazivTvrtke" localSheetId="8">siječanj2026!#REF!</definedName>
    <definedName name="NazivTvrtke" localSheetId="2">srpanj2025!#REF!</definedName>
    <definedName name="NazivTvrtke" localSheetId="14">srpanj2026!#REF!</definedName>
    <definedName name="NazivTvrtke" localSheetId="6">studeni2025!#REF!</definedName>
    <definedName name="NazivTvrtke" localSheetId="12">'svibanj 2026 '!#REF!</definedName>
    <definedName name="NazivTvrtke" localSheetId="0">Svibanj25!#REF!</definedName>
    <definedName name="NazivTvrtke" localSheetId="11">'travanj 2026 '!#REF!</definedName>
    <definedName name="NazivTvrtke" localSheetId="9">'veljača 2026'!#REF!</definedName>
    <definedName name="NazivTvrtke">#REF!</definedName>
    <definedName name="PojedinostiOBrFakture">"PojedinostiOFakturi[Br fakture]"</definedName>
    <definedName name="rngInvoice" localSheetId="3">kolovoz2025!#REF!</definedName>
    <definedName name="rngInvoice" localSheetId="13">'lipanj 2026'!#REF!</definedName>
    <definedName name="rngInvoice" localSheetId="1">Lipanj25!#REF!</definedName>
    <definedName name="rngInvoice" localSheetId="5">listopad2025!#REF!</definedName>
    <definedName name="rngInvoice" localSheetId="10">'ožujak 2026  '!#REF!</definedName>
    <definedName name="rngInvoice" localSheetId="7">prosinac2025!#REF!</definedName>
    <definedName name="rngInvoice" localSheetId="4">rujan2025!#REF!</definedName>
    <definedName name="rngInvoice" localSheetId="8">siječanj2026!#REF!</definedName>
    <definedName name="rngInvoice" localSheetId="2">srpanj2025!#REF!</definedName>
    <definedName name="rngInvoice" localSheetId="14">srpanj2026!#REF!</definedName>
    <definedName name="rngInvoice" localSheetId="6">studeni2025!#REF!</definedName>
    <definedName name="rngInvoice" localSheetId="12">'svibanj 2026 '!#REF!</definedName>
    <definedName name="rngInvoice" localSheetId="0">Svibanj25!#REF!</definedName>
    <definedName name="rngInvoice" localSheetId="11">'travanj 2026 '!#REF!</definedName>
    <definedName name="rngInvoice" localSheetId="9">'veljača 2026'!#REF!</definedName>
    <definedName name="rngInvoice">#REF!</definedName>
    <definedName name="TraženjeKupca" localSheetId="3">#REF!</definedName>
    <definedName name="TraženjeKupca" localSheetId="13">#REF!</definedName>
    <definedName name="TraženjeKupca" localSheetId="1">#REF!</definedName>
    <definedName name="TraženjeKupca" localSheetId="5">#REF!</definedName>
    <definedName name="TraženjeKupca" localSheetId="10">#REF!</definedName>
    <definedName name="TraženjeKupca" localSheetId="7">#REF!</definedName>
    <definedName name="TraženjeKupca" localSheetId="4">#REF!</definedName>
    <definedName name="TraženjeKupca" localSheetId="8">#REF!</definedName>
    <definedName name="TraženjeKupca" localSheetId="2">#REF!</definedName>
    <definedName name="TraženjeKupca" localSheetId="14">#REF!</definedName>
    <definedName name="TraženjeKupca" localSheetId="6">#REF!</definedName>
    <definedName name="TraženjeKupca" localSheetId="12">#REF!</definedName>
    <definedName name="TraženjeKupca" localSheetId="0">#REF!</definedName>
    <definedName name="TraženjeKupca" localSheetId="11">#REF!</definedName>
    <definedName name="TraženjeKupca" localSheetId="9">#REF!</definedName>
    <definedName name="TraženjeKup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9" i="23" l="1"/>
  <c r="E15" i="23"/>
  <c r="C14" i="23" a="1"/>
  <c r="C14" i="23" s="1"/>
  <c r="B14" i="23" a="1"/>
  <c r="B14" i="23" s="1"/>
  <c r="C12" i="23" a="1"/>
  <c r="C12" i="23" s="1"/>
  <c r="B12" i="23" a="1"/>
  <c r="B12" i="23" s="1"/>
  <c r="C11" i="23" a="1"/>
  <c r="C11" i="23" s="1"/>
  <c r="B11" i="23" a="1"/>
  <c r="B11" i="23" s="1"/>
  <c r="C10" i="23" a="1"/>
  <c r="C10" i="23" s="1"/>
  <c r="B10" i="23" a="1"/>
  <c r="B10" i="23" s="1"/>
  <c r="C9" i="23" a="1"/>
  <c r="C9" i="23" s="1"/>
  <c r="B9" i="23" a="1"/>
  <c r="B9" i="23" s="1"/>
  <c r="E13" i="22"/>
  <c r="E12" i="22" l="1"/>
  <c r="E9" i="22"/>
  <c r="C14" i="22" a="1"/>
  <c r="C14" i="22" s="1"/>
  <c r="B14" i="22" a="1"/>
  <c r="B14" i="22" s="1"/>
  <c r="C12" i="22" a="1"/>
  <c r="C12" i="22" s="1"/>
  <c r="B12" i="22" a="1"/>
  <c r="B12" i="22" s="1"/>
  <c r="C11" i="22" a="1"/>
  <c r="C11" i="22" s="1"/>
  <c r="B11" i="22" a="1"/>
  <c r="B11" i="22" s="1"/>
  <c r="C10" i="22" a="1"/>
  <c r="C10" i="22" s="1"/>
  <c r="B10" i="22" a="1"/>
  <c r="B10" i="22" s="1"/>
  <c r="C9" i="22" a="1"/>
  <c r="C9" i="22" s="1"/>
  <c r="B9" i="22" a="1"/>
  <c r="B9" i="22" s="1"/>
  <c r="E16" i="21"/>
  <c r="C15" i="21" a="1"/>
  <c r="C15" i="21" s="1"/>
  <c r="B15" i="21" a="1"/>
  <c r="B15" i="21" s="1"/>
  <c r="C12" i="21" a="1"/>
  <c r="C12" i="21" s="1"/>
  <c r="B12" i="21" a="1"/>
  <c r="B12" i="21" s="1"/>
  <c r="C11" i="21" a="1"/>
  <c r="C11" i="21" s="1"/>
  <c r="B11" i="21" a="1"/>
  <c r="B11" i="21" s="1"/>
  <c r="C10" i="21" a="1"/>
  <c r="C10" i="21" s="1"/>
  <c r="B10" i="21" a="1"/>
  <c r="B10" i="21" s="1"/>
  <c r="C9" i="21" a="1"/>
  <c r="C9" i="21" s="1"/>
  <c r="B9" i="21" a="1"/>
  <c r="B9" i="21" s="1"/>
  <c r="E15" i="22" l="1"/>
  <c r="C15" i="20" a="1"/>
  <c r="C15" i="20" s="1"/>
  <c r="B15" i="20" a="1"/>
  <c r="B15" i="20" s="1"/>
  <c r="C12" i="20" a="1"/>
  <c r="C12" i="20" s="1"/>
  <c r="B12" i="20" a="1"/>
  <c r="B12" i="20" s="1"/>
  <c r="C11" i="20" a="1"/>
  <c r="C11" i="20" s="1"/>
  <c r="B11" i="20" a="1"/>
  <c r="B11" i="20" s="1"/>
  <c r="C10" i="20" a="1"/>
  <c r="C10" i="20" s="1"/>
  <c r="B10" i="20" a="1"/>
  <c r="B10" i="20" s="1"/>
  <c r="E9" i="20"/>
  <c r="E16" i="20" s="1"/>
  <c r="C9" i="20" a="1"/>
  <c r="C9" i="20" s="1"/>
  <c r="B9" i="20" a="1"/>
  <c r="B9" i="20" s="1"/>
  <c r="E16" i="19"/>
  <c r="C15" i="19" a="1"/>
  <c r="C15" i="19" s="1"/>
  <c r="B15" i="19" a="1"/>
  <c r="B15" i="19" s="1"/>
  <c r="C12" i="19" a="1"/>
  <c r="C12" i="19" s="1"/>
  <c r="B12" i="19" a="1"/>
  <c r="B12" i="19" s="1"/>
  <c r="C11" i="19" a="1"/>
  <c r="C11" i="19" s="1"/>
  <c r="B11" i="19" a="1"/>
  <c r="B11" i="19" s="1"/>
  <c r="C10" i="19" a="1"/>
  <c r="C10" i="19" s="1"/>
  <c r="B10" i="19" a="1"/>
  <c r="B10" i="19" s="1"/>
  <c r="C9" i="19" a="1"/>
  <c r="C9" i="19" s="1"/>
  <c r="B9" i="19" a="1"/>
  <c r="B9" i="19" s="1"/>
  <c r="E16" i="18"/>
  <c r="C15" i="18" a="1"/>
  <c r="C15" i="18" s="1"/>
  <c r="B15" i="18" a="1"/>
  <c r="B15" i="18" s="1"/>
  <c r="C12" i="18" a="1"/>
  <c r="C12" i="18" s="1"/>
  <c r="B12" i="18" a="1"/>
  <c r="B12" i="18" s="1"/>
  <c r="C11" i="18" a="1"/>
  <c r="C11" i="18" s="1"/>
  <c r="B11" i="18" a="1"/>
  <c r="B11" i="18" s="1"/>
  <c r="C10" i="18" a="1"/>
  <c r="C10" i="18" s="1"/>
  <c r="B10" i="18" a="1"/>
  <c r="B10" i="18" s="1"/>
  <c r="C9" i="18" a="1"/>
  <c r="C9" i="18" s="1"/>
  <c r="B9" i="18" a="1"/>
  <c r="B9" i="18" s="1"/>
  <c r="E12" i="17"/>
  <c r="E15" i="17"/>
  <c r="E12" i="13"/>
  <c r="E11" i="17"/>
  <c r="C15" i="17" a="1"/>
  <c r="C15" i="17" s="1"/>
  <c r="B15" i="17" a="1"/>
  <c r="B15" i="17" s="1"/>
  <c r="C12" i="17" a="1"/>
  <c r="C12" i="17" s="1"/>
  <c r="B12" i="17" a="1"/>
  <c r="B12" i="17" s="1"/>
  <c r="C11" i="17" a="1"/>
  <c r="C11" i="17" s="1"/>
  <c r="B11" i="17" a="1"/>
  <c r="B11" i="17" s="1"/>
  <c r="C10" i="17" a="1"/>
  <c r="C10" i="17" s="1"/>
  <c r="B10" i="17" a="1"/>
  <c r="B10" i="17" s="1"/>
  <c r="C9" i="17" a="1"/>
  <c r="C9" i="17" s="1"/>
  <c r="B9" i="17" a="1"/>
  <c r="B9" i="17" s="1"/>
  <c r="E14" i="16"/>
  <c r="C13" i="16" a="1"/>
  <c r="C13" i="16" s="1"/>
  <c r="B13" i="16" a="1"/>
  <c r="B13" i="16" s="1"/>
  <c r="C12" i="16" a="1"/>
  <c r="C12" i="16" s="1"/>
  <c r="B12" i="16" a="1"/>
  <c r="B12" i="16" s="1"/>
  <c r="C11" i="16" a="1"/>
  <c r="C11" i="16" s="1"/>
  <c r="B11" i="16" a="1"/>
  <c r="B11" i="16" s="1"/>
  <c r="C10" i="16" a="1"/>
  <c r="C10" i="16" s="1"/>
  <c r="B10" i="16" a="1"/>
  <c r="B10" i="16" s="1"/>
  <c r="C9" i="16" a="1"/>
  <c r="C9" i="16" s="1"/>
  <c r="B9" i="16" a="1"/>
  <c r="B9" i="16" s="1"/>
  <c r="C13" i="15" a="1"/>
  <c r="C13" i="15" s="1"/>
  <c r="B13" i="15" a="1"/>
  <c r="B13" i="15" s="1"/>
  <c r="E14" i="15"/>
  <c r="C12" i="15" a="1"/>
  <c r="C12" i="15" s="1"/>
  <c r="B12" i="15" a="1"/>
  <c r="B12" i="15" s="1"/>
  <c r="C11" i="15" a="1"/>
  <c r="C11" i="15" s="1"/>
  <c r="B11" i="15" a="1"/>
  <c r="B11" i="15" s="1"/>
  <c r="C10" i="15" a="1"/>
  <c r="C10" i="15" s="1"/>
  <c r="B10" i="15" a="1"/>
  <c r="B10" i="15" s="1"/>
  <c r="C9" i="15" a="1"/>
  <c r="C9" i="15" s="1"/>
  <c r="B9" i="15" a="1"/>
  <c r="B9" i="15" s="1"/>
  <c r="E12" i="14"/>
  <c r="E14" i="14" s="1"/>
  <c r="C13" i="14" a="1"/>
  <c r="C13" i="14" s="1"/>
  <c r="B13" i="14" a="1"/>
  <c r="B13" i="14" s="1"/>
  <c r="C12" i="14" a="1"/>
  <c r="C12" i="14" s="1"/>
  <c r="B12" i="14" a="1"/>
  <c r="B12" i="14" s="1"/>
  <c r="C11" i="14" a="1"/>
  <c r="C11" i="14" s="1"/>
  <c r="B11" i="14" a="1"/>
  <c r="B11" i="14" s="1"/>
  <c r="C10" i="14" a="1"/>
  <c r="C10" i="14" s="1"/>
  <c r="B10" i="14" a="1"/>
  <c r="B10" i="14" s="1"/>
  <c r="C9" i="14" a="1"/>
  <c r="C9" i="14" s="1"/>
  <c r="B9" i="14" a="1"/>
  <c r="B9" i="14" s="1"/>
  <c r="C13" i="13" a="1"/>
  <c r="C13" i="13" s="1"/>
  <c r="B13" i="13" a="1"/>
  <c r="B13" i="13" s="1"/>
  <c r="E11" i="13"/>
  <c r="E9" i="13" s="1"/>
  <c r="C12" i="13" a="1"/>
  <c r="C12" i="13" s="1"/>
  <c r="B12" i="13" a="1"/>
  <c r="B12" i="13" s="1"/>
  <c r="C11" i="13" a="1"/>
  <c r="C11" i="13" s="1"/>
  <c r="B11" i="13" a="1"/>
  <c r="B11" i="13" s="1"/>
  <c r="C10" i="13" a="1"/>
  <c r="C10" i="13" s="1"/>
  <c r="B10" i="13" a="1"/>
  <c r="B10" i="13" s="1"/>
  <c r="C9" i="13" a="1"/>
  <c r="C9" i="13" s="1"/>
  <c r="B9" i="13" a="1"/>
  <c r="B9" i="13" s="1"/>
  <c r="E13" i="12"/>
  <c r="C12" i="12" a="1"/>
  <c r="C12" i="12" s="1"/>
  <c r="B12" i="12" a="1"/>
  <c r="B12" i="12" s="1"/>
  <c r="C11" i="12" a="1"/>
  <c r="C11" i="12" s="1"/>
  <c r="B11" i="12" a="1"/>
  <c r="B11" i="12" s="1"/>
  <c r="C10" i="12" a="1"/>
  <c r="C10" i="12" s="1"/>
  <c r="B10" i="12" a="1"/>
  <c r="B10" i="12" s="1"/>
  <c r="C9" i="12" a="1"/>
  <c r="C9" i="12" s="1"/>
  <c r="B9" i="12" a="1"/>
  <c r="B9" i="12" s="1"/>
  <c r="B9" i="11" a="1"/>
  <c r="B9" i="11" s="1"/>
  <c r="C9" i="11" a="1"/>
  <c r="C9" i="11" s="1"/>
  <c r="B10" i="11" a="1"/>
  <c r="B10" i="11" s="1"/>
  <c r="C10" i="11" a="1"/>
  <c r="C10" i="11" s="1"/>
  <c r="B11" i="11" a="1"/>
  <c r="B11" i="11" s="1"/>
  <c r="C11" i="11" a="1"/>
  <c r="C11" i="11" s="1"/>
  <c r="E11" i="11"/>
  <c r="E13" i="11" s="1"/>
  <c r="B12" i="11" a="1"/>
  <c r="B12" i="11" s="1"/>
  <c r="C12" i="11" a="1"/>
  <c r="C12" i="11" s="1"/>
  <c r="E16" i="17" l="1"/>
  <c r="E14" i="13"/>
  <c r="B9" i="8" a="1"/>
  <c r="B9" i="8" s="1"/>
  <c r="C9" i="8" a="1"/>
  <c r="C9" i="8" s="1"/>
  <c r="B10" i="8" a="1"/>
  <c r="B10" i="8" s="1"/>
  <c r="C10" i="8" a="1"/>
  <c r="C10" i="8" s="1"/>
  <c r="B11" i="8" a="1"/>
  <c r="B11" i="8" s="1"/>
  <c r="C11" i="8" a="1"/>
  <c r="C11" i="8" s="1"/>
  <c r="B12" i="8" a="1"/>
  <c r="B12" i="8" s="1"/>
  <c r="C12" i="8" a="1"/>
  <c r="C12" i="8" s="1"/>
  <c r="E13" i="8"/>
  <c r="E10" i="7"/>
  <c r="B9" i="7" a="1"/>
  <c r="B9" i="7" s="1"/>
  <c r="C9" i="7" a="1"/>
  <c r="C9" i="7" s="1"/>
  <c r="B10" i="7" a="1"/>
  <c r="B10" i="7" s="1"/>
  <c r="C10" i="7" a="1"/>
  <c r="C10" i="7" s="1"/>
  <c r="B11" i="7" a="1"/>
  <c r="B11" i="7" s="1"/>
  <c r="C11" i="7" a="1"/>
  <c r="C11" i="7" s="1"/>
  <c r="B12" i="7" a="1"/>
  <c r="B12" i="7" s="1"/>
  <c r="C12" i="7" a="1"/>
  <c r="C12" i="7" s="1"/>
  <c r="E13" i="7" l="1"/>
</calcChain>
</file>

<file path=xl/sharedStrings.xml><?xml version="1.0" encoding="utf-8"?>
<sst xmlns="http://schemas.openxmlformats.org/spreadsheetml/2006/main" count="351" uniqueCount="54">
  <si>
    <t>ZAPOSLENICI</t>
  </si>
  <si>
    <t>Naziv primatelja</t>
  </si>
  <si>
    <t>OIB primatelja</t>
  </si>
  <si>
    <t>Sjedište primatelja</t>
  </si>
  <si>
    <t>Vrsta rashoda i izdatka</t>
  </si>
  <si>
    <t>3113 PLAĆE ZA PREKOVREMENI RAD</t>
  </si>
  <si>
    <t>Naziv ustanove: TEHNIČKA ŠKOLA ČAKOVEC</t>
  </si>
  <si>
    <t>T: Telefonski broj: 040/328-521</t>
  </si>
  <si>
    <t>E-pošta: racunovodstvo@tsck.hr</t>
  </si>
  <si>
    <t>Web-mjesto: https://tsck.hr/</t>
  </si>
  <si>
    <t>Adresa: Športska 5, 40000 Čakovec</t>
  </si>
  <si>
    <t>3132 DOPRINOSI ZA OBVEZNO ZDRAV.OSIGURANJE</t>
  </si>
  <si>
    <t>SVEUKUPNO</t>
  </si>
  <si>
    <t>Iznos/€</t>
  </si>
  <si>
    <t>Telefonski broj: 040/328-521</t>
  </si>
  <si>
    <t>INFORMACIJA O TROŠENJU SREDSTAVA ZA SVIBANJ 2025.</t>
  </si>
  <si>
    <t>3111 PLAĆA  ZA TRAVANJ 2025.</t>
  </si>
  <si>
    <t>3121 MATERIJALNA PRAVA 5/2025</t>
  </si>
  <si>
    <t>3121 REGRES</t>
  </si>
  <si>
    <t>INFORMACIJA O TROŠENJU SREDSTAVA ZA LIPANJ 2025.</t>
  </si>
  <si>
    <t>3111 PLAĆA  ZA LIPANJ 2025.</t>
  </si>
  <si>
    <t>INFORMACIJA O TROŠENJU SREDSTAVA ZA SRPANJ 2025.</t>
  </si>
  <si>
    <t>INFORMACIJA O TROŠENJU SREDSTAVA ZA KOLOVOZ 2025.</t>
  </si>
  <si>
    <t>3111 PLAĆA  ZA SRPANJ 2025.</t>
  </si>
  <si>
    <t>INFORMACIJA O TROŠENJU SREDSTAVA ZA RUJAN 2025.</t>
  </si>
  <si>
    <t>3111 PLAĆA  ZA KOLOVOZ 2025.</t>
  </si>
  <si>
    <t>3121 OTPREMNINA</t>
  </si>
  <si>
    <t>3121 POTPORA ZA NOVOROĐENO DIJETE</t>
  </si>
  <si>
    <t>INFORMACIJA O TROŠENJU SREDSTAVA ZA LISTOPAD 2025.</t>
  </si>
  <si>
    <t>3111 PLAĆA  ZA RUJAN 2025.</t>
  </si>
  <si>
    <t>3121 NAGRADE</t>
  </si>
  <si>
    <t>3121 NAKNADE ZA BOELST, INVALIDNOST I SMRTNI SLUČAJ</t>
  </si>
  <si>
    <t>INFORMACIJA O TROŠENJU SREDSTAVA ZA STUDENI 2025.</t>
  </si>
  <si>
    <t>3111 PLAĆA  ZA LISTOPAD 2025.</t>
  </si>
  <si>
    <t>3121 NAKNADE ZA BOLEST, INVALIDNOST I SMRTNI SLUČAJ</t>
  </si>
  <si>
    <t>INFORMACIJA O TROŠENJU SREDSTAVA ZA PROSINAC 2025.</t>
  </si>
  <si>
    <t>3111 PLAĆA  ZA 11/2025.</t>
  </si>
  <si>
    <t>INFORMACIJA O TROŠENJU SREDSTAVA ZA SIJEČANJ 2026.</t>
  </si>
  <si>
    <t>3111 PLAĆA  ZA 12/2025.</t>
  </si>
  <si>
    <t>3121 JUBILARNA NAGRADA</t>
  </si>
  <si>
    <t>INFORMACIJA O TROŠENJU SREDSTAVA ZA VELJAČU 2026.</t>
  </si>
  <si>
    <t>3111 PLAĆA  ZA 1/2026</t>
  </si>
  <si>
    <t>INFORMACIJA O TROŠENJU SREDSTAVA ZA OŽUJAK 2026.</t>
  </si>
  <si>
    <t>3111 PLAĆA  ZA 2/2026</t>
  </si>
  <si>
    <t>INFORMACIJA O TROŠENJU SREDSTAVA ZA SVIBANJ 2026.</t>
  </si>
  <si>
    <t>3111 PLAĆA  ZA 4/2026</t>
  </si>
  <si>
    <t>3121 POMOĆ ZA BOLOVANJE</t>
  </si>
  <si>
    <t>INFORMACIJA O TROŠENJU SREDSTAVA ZA TRAVANJ 2026.</t>
  </si>
  <si>
    <t>3111 PLAĆA  ZA 3/2026</t>
  </si>
  <si>
    <t>3121 POMOĆ ZA SMRTNI SLUČAJ</t>
  </si>
  <si>
    <t>INFORMACIJA O TROŠENJU SREDSTAVA ZA LIPANJ 2026.</t>
  </si>
  <si>
    <t>3111 PLAĆA  ZA 5/2026</t>
  </si>
  <si>
    <t>INFORMACIJA O TROŠENJU SREDSTAVA ZA SRPANJ 2026.</t>
  </si>
  <si>
    <t>3121 POTPORA ZBOG INVALIDNOSTI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</si>
</sst>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-* #,##0.00\ _k_n_-;\-* #,##0.00\ _k_n_-;_-* &quot;-&quot;??\ _k_n_-;_-@_-"/>
    <numFmt numFmtId="165" formatCode="_(* #,##0_);_(* \(#,##0\);_(* &quot;-&quot;_);_(@_)"/>
    <numFmt numFmtId="166" formatCode="_(* #,##0.00_);_(* \(#,##0.00\);_(* &quot;-&quot;??_);_(@_)"/>
  </numFmts>
  <fonts count="34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name val="Calibri"/>
      <family val="2"/>
      <scheme val="minor"/>
    </font>
    <font>
      <sz val="11"/>
      <color theme="3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4" tint="-0.499984740745262"/>
      <name val="Arial"/>
      <family val="2"/>
      <charset val="238"/>
      <scheme val="major"/>
    </font>
    <font>
      <b/>
      <sz val="14"/>
      <name val="Arial"/>
      <family val="2"/>
      <scheme val="major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4"/>
      <color theme="2" tint="-0.749992370372631"/>
      <name val="Arial"/>
      <family val="2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2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1" applyNumberFormat="0" applyAlignment="0" applyProtection="0"/>
    <xf numFmtId="0" fontId="14" fillId="0" borderId="0" applyFill="0" applyBorder="0" applyProtection="0">
      <alignment horizontal="left" vertical="center"/>
    </xf>
    <xf numFmtId="166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3" applyNumberFormat="0" applyAlignment="0" applyProtection="0"/>
    <xf numFmtId="0" fontId="20" fillId="10" borderId="4" applyNumberFormat="0" applyAlignment="0" applyProtection="0"/>
    <xf numFmtId="0" fontId="21" fillId="10" borderId="3" applyNumberFormat="0" applyAlignment="0" applyProtection="0"/>
    <xf numFmtId="0" fontId="22" fillId="0" borderId="5" applyNumberFormat="0" applyFill="0" applyAlignment="0" applyProtection="0"/>
    <xf numFmtId="0" fontId="23" fillId="11" borderId="6" applyNumberFormat="0" applyAlignment="0" applyProtection="0"/>
    <xf numFmtId="0" fontId="15" fillId="12" borderId="7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7">
    <xf numFmtId="0" fontId="0" fillId="0" borderId="0" xfId="0">
      <alignment vertical="top" wrapText="1"/>
    </xf>
    <xf numFmtId="0" fontId="2" fillId="0" borderId="0" xfId="0" applyFont="1">
      <alignment vertical="top" wrapText="1"/>
    </xf>
    <xf numFmtId="0" fontId="2" fillId="0" borderId="0" xfId="0" applyFont="1" applyAlignment="1">
      <alignment vertical="center"/>
    </xf>
    <xf numFmtId="44" fontId="0" fillId="2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4" fillId="0" borderId="0" xfId="0" applyFont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0" fontId="25" fillId="0" borderId="0" xfId="2" applyFont="1" applyBorder="1" applyAlignment="1" applyProtection="1">
      <alignment horizontal="center" vertical="center"/>
    </xf>
    <xf numFmtId="0" fontId="26" fillId="0" borderId="0" xfId="7" applyFont="1" applyFill="1" applyBorder="1" applyAlignment="1">
      <alignment horizontal="left" vertical="center" wrapText="1"/>
    </xf>
    <xf numFmtId="0" fontId="2" fillId="0" borderId="0" xfId="0" applyFont="1" applyBorder="1">
      <alignment vertical="top" wrapText="1"/>
    </xf>
    <xf numFmtId="0" fontId="31" fillId="0" borderId="0" xfId="0" applyFont="1">
      <alignment vertical="top" wrapText="1"/>
    </xf>
    <xf numFmtId="4" fontId="32" fillId="35" borderId="10" xfId="0" applyNumberFormat="1" applyFont="1" applyFill="1" applyBorder="1" applyAlignment="1">
      <alignment horizontal="center" vertical="center" wrapText="1"/>
    </xf>
    <xf numFmtId="44" fontId="27" fillId="2" borderId="12" xfId="0" applyNumberFormat="1" applyFont="1" applyFill="1" applyBorder="1" applyAlignment="1">
      <alignment horizontal="center" vertical="center" wrapText="1"/>
    </xf>
    <xf numFmtId="0" fontId="33" fillId="0" borderId="11" xfId="8" applyFont="1" applyFill="1" applyBorder="1" applyAlignment="1" applyProtection="1">
      <alignment horizontal="center" vertical="center"/>
    </xf>
    <xf numFmtId="0" fontId="0" fillId="2" borderId="11" xfId="0" applyNumberFormat="1" applyFill="1" applyBorder="1" applyAlignment="1">
      <alignment horizontal="center" vertical="center"/>
    </xf>
    <xf numFmtId="4" fontId="32" fillId="35" borderId="15" xfId="0" applyNumberFormat="1" applyFont="1" applyFill="1" applyBorder="1" applyAlignment="1">
      <alignment horizontal="center" vertical="center" wrapText="1"/>
    </xf>
    <xf numFmtId="44" fontId="0" fillId="2" borderId="11" xfId="0" applyNumberFormat="1" applyFill="1" applyBorder="1" applyAlignment="1">
      <alignment horizontal="center" vertical="center"/>
    </xf>
    <xf numFmtId="44" fontId="27" fillId="2" borderId="11" xfId="0" applyNumberFormat="1" applyFont="1" applyFill="1" applyBorder="1" applyAlignment="1">
      <alignment horizontal="center" vertical="center" wrapText="1"/>
    </xf>
    <xf numFmtId="164" fontId="0" fillId="0" borderId="11" xfId="0" applyNumberFormat="1" applyFill="1" applyBorder="1" applyAlignment="1">
      <alignment horizontal="center" vertical="center"/>
    </xf>
    <xf numFmtId="44" fontId="0" fillId="2" borderId="11" xfId="0" applyNumberFormat="1" applyFill="1" applyBorder="1" applyAlignment="1">
      <alignment horizontal="center" vertical="center" wrapText="1"/>
    </xf>
    <xf numFmtId="164" fontId="0" fillId="0" borderId="16" xfId="0" applyNumberFormat="1" applyFill="1" applyBorder="1" applyAlignment="1">
      <alignment horizontal="center" vertical="center"/>
    </xf>
    <xf numFmtId="0" fontId="26" fillId="0" borderId="0" xfId="7" applyFont="1" applyFill="1" applyBorder="1" applyAlignment="1">
      <alignment horizontal="left" vertical="center" wrapText="1"/>
    </xf>
    <xf numFmtId="0" fontId="26" fillId="2" borderId="11" xfId="0" applyNumberFormat="1" applyFont="1" applyFill="1" applyBorder="1" applyAlignment="1">
      <alignment horizontal="center" vertical="center"/>
    </xf>
    <xf numFmtId="44" fontId="26" fillId="2" borderId="11" xfId="0" applyNumberFormat="1" applyFont="1" applyFill="1" applyBorder="1" applyAlignment="1">
      <alignment horizontal="center" vertical="center"/>
    </xf>
    <xf numFmtId="44" fontId="26" fillId="2" borderId="11" xfId="0" applyNumberFormat="1" applyFont="1" applyFill="1" applyBorder="1" applyAlignment="1">
      <alignment horizontal="center" vertical="center" wrapText="1"/>
    </xf>
    <xf numFmtId="164" fontId="26" fillId="0" borderId="11" xfId="0" applyNumberFormat="1" applyFont="1" applyFill="1" applyBorder="1" applyAlignment="1">
      <alignment horizontal="center" vertical="center"/>
    </xf>
    <xf numFmtId="164" fontId="26" fillId="0" borderId="16" xfId="0" applyNumberFormat="1" applyFont="1" applyFill="1" applyBorder="1" applyAlignment="1">
      <alignment horizontal="center" vertical="center"/>
    </xf>
    <xf numFmtId="0" fontId="26" fillId="0" borderId="0" xfId="7" applyFont="1" applyFill="1" applyBorder="1" applyAlignment="1">
      <alignment horizontal="left" vertical="center" wrapText="1"/>
    </xf>
    <xf numFmtId="0" fontId="32" fillId="35" borderId="8" xfId="0" applyFont="1" applyFill="1" applyBorder="1" applyAlignment="1">
      <alignment horizontal="center" vertical="center" wrapText="1"/>
    </xf>
    <xf numFmtId="0" fontId="32" fillId="35" borderId="9" xfId="0" applyFont="1" applyFill="1" applyBorder="1" applyAlignment="1">
      <alignment horizontal="center" vertical="center" wrapText="1"/>
    </xf>
    <xf numFmtId="0" fontId="29" fillId="0" borderId="0" xfId="2" applyFont="1" applyBorder="1" applyAlignment="1" applyProtection="1">
      <alignment horizontal="center" vertical="center"/>
    </xf>
    <xf numFmtId="0" fontId="30" fillId="0" borderId="0" xfId="6" applyFont="1" applyFill="1" applyBorder="1" applyAlignment="1" applyProtection="1">
      <alignment horizontal="left" vertical="center" wrapText="1"/>
    </xf>
    <xf numFmtId="0" fontId="26" fillId="0" borderId="0" xfId="7" applyFont="1" applyFill="1" applyBorder="1" applyAlignment="1">
      <alignment horizontal="left" vertical="center" wrapText="1"/>
    </xf>
    <xf numFmtId="0" fontId="32" fillId="35" borderId="14" xfId="0" applyFont="1" applyFill="1" applyBorder="1" applyAlignment="1">
      <alignment horizontal="center" vertical="center" wrapText="1"/>
    </xf>
    <xf numFmtId="0" fontId="32" fillId="35" borderId="13" xfId="0" applyFont="1" applyFill="1" applyBorder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62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border>
        <bottom style="thin">
          <color rgb="FF000000"/>
        </bottom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2" tint="-0.749992370372631"/>
        <name val="Arial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2" tint="-0.749992370372631"/>
        <name val="Arial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2" tint="-0.749992370372631"/>
        <name val="Arial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ill>
        <patternFill patternType="solid">
          <fgColor rgb="FF000000"/>
          <bgColor rgb="FFFFFFFF"/>
        </patternFill>
      </fill>
      <alignment horizontal="center" vertical="center" textRotation="0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2" tint="-0.749992370372631"/>
        <name val="Arial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ill>
        <patternFill patternType="solid">
          <fgColor rgb="FF000000"/>
          <bgColor rgb="FFFFFFFF"/>
        </patternFill>
      </fill>
      <alignment horizontal="center" vertical="center" textRotation="0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2" tint="-0.749992370372631"/>
        <name val="Arial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ill>
        <patternFill patternType="solid">
          <fgColor rgb="FF000000"/>
          <bgColor rgb="FFFFFFFF"/>
        </patternFill>
      </fill>
      <alignment horizontal="center" vertical="center" textRotation="0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2" tint="-0.749992370372631"/>
        <name val="Arial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ill>
        <patternFill patternType="solid">
          <fgColor rgb="FF000000"/>
          <bgColor rgb="FFFFFFFF"/>
        </patternFill>
      </fill>
      <alignment horizontal="center" vertical="center" textRotation="0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2" tint="-0.749992370372631"/>
        <name val="Arial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ill>
        <patternFill patternType="solid">
          <fgColor rgb="FF000000"/>
          <bgColor rgb="FFFFFFFF"/>
        </patternFill>
      </fill>
      <alignment horizontal="center" vertical="center" textRotation="0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2" tint="-0.749992370372631"/>
        <name val="Arial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ill>
        <patternFill patternType="solid">
          <fgColor rgb="FF000000"/>
          <bgColor rgb="FFFFFFFF"/>
        </patternFill>
      </fill>
      <alignment horizontal="center" vertical="center" textRotation="0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2" tint="-0.749992370372631"/>
        <name val="Arial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ill>
        <patternFill patternType="solid">
          <fgColor rgb="FF000000"/>
          <bgColor rgb="FFFFFFFF"/>
        </patternFill>
      </fill>
      <alignment horizontal="center" vertical="center" textRotation="0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2" tint="-0.749992370372631"/>
        <name val="Arial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000000"/>
          <bgColor rgb="FFFFFFFF"/>
        </patternFill>
      </fill>
      <alignment horizontal="center" vertical="center" textRotation="0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2" tint="-0.749992370372631"/>
        <name val="Arial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  <alignment horizontal="center" vertical="center" textRotation="0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2" tint="-0.749992370372631"/>
        <name val="Arial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2" tint="-0.749992370372631"/>
        <name val="Arial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2" tint="-0.749992370372631"/>
        <name val="Arial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2" tint="-0.749992370372631"/>
        <name val="Arial"/>
        <family val="2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61"/>
      <tableStyleElement type="headerRow" dxfId="260"/>
      <tableStyleElement type="totalRow" dxfId="259"/>
      <tableStyleElement type="firstColumn" dxfId="258"/>
      <tableStyleElement type="lastColumn" dxfId="257"/>
      <tableStyleElement type="firstRowStripe" dxfId="256"/>
      <tableStyleElement type="firstColumnStripe" dxfId="25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271EB6-0342-4402-999E-80325353173E}" name="FakturaProjekta2" displayName="FakturaProjekta2" ref="A8:E12" headerRowDxfId="254" dataDxfId="252" totalsRowDxfId="251" headerRowBorderDxfId="253">
  <autoFilter ref="A8:E12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00D45697-5626-43C7-84AF-8050A20D0F05}" name="Naziv primatelja" dataDxfId="250" totalsRowDxfId="249"/>
    <tableColumn id="8" xr3:uid="{B6C868CD-1E19-4517-960D-9FD348E74371}" name="OIB primatelja" dataDxfId="248" totalsRowDxfId="247"/>
    <tableColumn id="10" xr3:uid="{EE9BC60A-5CAE-46C6-9A20-C3F6621D7241}" name="Sjedište primatelja" dataDxfId="246" totalsRowDxfId="245"/>
    <tableColumn id="3" xr3:uid="{D88559A1-0BA5-418A-8276-6FEE74736300}" name="Vrsta rashoda i izdatka" dataDxfId="244" totalsRowDxfId="243"/>
    <tableColumn id="11" xr3:uid="{DA277AC2-0239-42EE-B2E7-7D3161E68FF1}" name="Iznos/€" totalsRowFunction="count" dataDxfId="242" totalsRowDxfId="241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3B76F225-F00E-429B-B535-844148ED7DE9}" name="FakturaProjekta24567891011" displayName="FakturaProjekta24567891011" ref="A8:E13" headerRowDxfId="128" dataDxfId="126" totalsRowDxfId="125" headerRowBorderDxfId="127">
  <autoFilter ref="A8:E13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A44A7255-D3D8-4499-8506-D50C66B5DD4D}" name="Naziv primatelja" dataDxfId="124" totalsRowDxfId="123"/>
    <tableColumn id="8" xr3:uid="{64FAFE02-4A8B-4E8C-90AF-F1E02C539A1F}" name="OIB primatelja" dataDxfId="122" totalsRowDxfId="121"/>
    <tableColumn id="10" xr3:uid="{95D69320-7057-49F9-B3E0-D49D5E2117E4}" name="Sjedište primatelja" dataDxfId="120" totalsRowDxfId="119"/>
    <tableColumn id="3" xr3:uid="{564EBFD0-C78E-4277-A7F0-75A76318BC9E}" name="Vrsta rashoda i izdatka" dataDxfId="118" totalsRowDxfId="117"/>
    <tableColumn id="11" xr3:uid="{208661F7-E705-412F-BB89-AA1EE8C85DCA}" name="Iznos/€" totalsRowFunction="count" dataDxfId="116" totalsRowDxfId="115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C439AAF-1E71-46D3-A942-70DAFE522384}" name="FakturaProjekta245678910111213" displayName="FakturaProjekta245678910111213" ref="A8:E13" headerRowDxfId="114" dataDxfId="112" totalsRowDxfId="111" headerRowBorderDxfId="113">
  <autoFilter ref="A8:E13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E2F70884-8C79-422E-800F-AB0C4BA00264}" name="Naziv primatelja" dataDxfId="110" totalsRowDxfId="109"/>
    <tableColumn id="8" xr3:uid="{2D998ACB-87F9-4B5F-9657-F3F47FA41367}" name="OIB primatelja" dataDxfId="108" totalsRowDxfId="107"/>
    <tableColumn id="10" xr3:uid="{F14B7AB4-64DB-4590-A213-81AE188018AC}" name="Sjedište primatelja" dataDxfId="106" totalsRowDxfId="105"/>
    <tableColumn id="3" xr3:uid="{569F7064-BD08-42CD-95EC-8266D9720534}" name="Vrsta rashoda i izdatka" dataDxfId="104" totalsRowDxfId="103"/>
    <tableColumn id="11" xr3:uid="{86653511-EC93-4A40-AA20-1C7E3F32A14B}" name="Iznos/€" totalsRowFunction="count" dataDxfId="102" totalsRowDxfId="101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8CB8F3E-30F9-4E9D-9754-4BEC52D3ED4E}" name="FakturaProjekta245678910111214" displayName="FakturaProjekta245678910111214" ref="A8:E13" headerRowDxfId="100" dataDxfId="98" totalsRowDxfId="97" headerRowBorderDxfId="99">
  <autoFilter ref="A8:E13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FD2EDC93-C7AB-4C69-AA10-08E684B19E7B}" name="Naziv primatelja" dataDxfId="96" totalsRowDxfId="95"/>
    <tableColumn id="8" xr3:uid="{CEAB6472-7CFE-42FE-A82B-34AD3EE115B2}" name="OIB primatelja" dataDxfId="94" totalsRowDxfId="93"/>
    <tableColumn id="10" xr3:uid="{1E013201-7678-49CA-B41E-A8F32CD1E1E3}" name="Sjedište primatelja" dataDxfId="92" totalsRowDxfId="91"/>
    <tableColumn id="3" xr3:uid="{04ADF31A-86B2-499D-90C8-368728A20117}" name="Vrsta rashoda i izdatka" dataDxfId="90" totalsRowDxfId="89"/>
    <tableColumn id="11" xr3:uid="{6ED43DA7-BB3A-4A6A-AC80-2FC922F4CE37}" name="Iznos/€" totalsRowFunction="count" dataDxfId="88" totalsRowDxfId="87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C9ABA788-79E8-4A3A-A779-36CAF7FBD4AD}" name="FakturaProjekta2456789101112" displayName="FakturaProjekta2456789101112" ref="A8:E13" headerRowDxfId="86" dataDxfId="84" totalsRowDxfId="83" headerRowBorderDxfId="85">
  <autoFilter ref="A8:E13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C90B5F04-5493-45AC-B212-0537EFBC949C}" name="Naziv primatelja" dataDxfId="82" totalsRowDxfId="81"/>
    <tableColumn id="8" xr3:uid="{CA71F9D2-3884-4DD5-BAD4-D14D76750E30}" name="OIB primatelja" dataDxfId="80" totalsRowDxfId="79"/>
    <tableColumn id="10" xr3:uid="{7E9B0B08-A9F0-481D-9DDF-8142F2927937}" name="Sjedište primatelja" dataDxfId="78" totalsRowDxfId="77"/>
    <tableColumn id="3" xr3:uid="{54DE18A1-223B-47EF-8967-D52F616A3A6A}" name="Vrsta rashoda i izdatka" dataDxfId="76" totalsRowDxfId="75"/>
    <tableColumn id="11" xr3:uid="{863CF824-6FEB-45F5-B760-60627BD774AD}" name="Iznos/€" totalsRowFunction="count" dataDxfId="74" totalsRowDxfId="73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4E1956D4-A28A-4164-83E5-BEF27E2A0627}" name="FakturaProjekta245678910111215" displayName="FakturaProjekta245678910111215" ref="A8:E13" headerRowDxfId="72" dataDxfId="70" totalsRowDxfId="69" headerRowBorderDxfId="71">
  <autoFilter ref="A8:E13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47428966-8D14-428E-8A1B-89DE17F818D0}" name="Naziv primatelja" dataDxfId="68" totalsRowDxfId="67"/>
    <tableColumn id="8" xr3:uid="{24C6C1AF-569B-432B-A7F2-0B2B6D9F287E}" name="OIB primatelja" dataDxfId="66" totalsRowDxfId="65"/>
    <tableColumn id="10" xr3:uid="{8EC9922E-CC4F-453C-B2C3-472C64C7D2E6}" name="Sjedište primatelja" dataDxfId="64" totalsRowDxfId="63"/>
    <tableColumn id="3" xr3:uid="{47D1DAC5-D6ED-4A5D-93E3-221305A33197}" name="Vrsta rashoda i izdatka" dataDxfId="62" totalsRowDxfId="61"/>
    <tableColumn id="11" xr3:uid="{F5FDA5B9-76AB-45AE-B1EF-59D0A88C9755}" name="Iznos/€" totalsRowFunction="count" dataDxfId="60" totalsRowDxfId="59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A0BC9FCB-FB1F-4E2D-9DC4-17F13D0C3395}" name="FakturaProjekta24567891011121516" displayName="FakturaProjekta24567891011121516" ref="A8:E13" headerRowDxfId="13" dataDxfId="12" totalsRowDxfId="11" headerRowBorderDxfId="10">
  <autoFilter ref="A8:E13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D45550BF-BF78-4724-A2EA-5656D3D58236}" name="Naziv primatelja" dataDxfId="8" totalsRowDxfId="9"/>
    <tableColumn id="8" xr3:uid="{10669BD0-9E85-459E-8807-C418D9A5501D}" name="OIB primatelja" dataDxfId="6" totalsRowDxfId="7"/>
    <tableColumn id="10" xr3:uid="{76D95A48-5FE1-448B-A8B4-ADD2852C8A47}" name="Sjedište primatelja" dataDxfId="4" totalsRowDxfId="5"/>
    <tableColumn id="3" xr3:uid="{5A844700-6B0A-477A-95B5-E5F1CEE9AED5}" name="Vrsta rashoda i izdatka" dataDxfId="2" totalsRowDxfId="3"/>
    <tableColumn id="11" xr3:uid="{C5F11F12-3C1C-4AC3-84C3-80B40FC85A93}" name="Iznos/€" totalsRowFunction="count" dataDxfId="0" totalsRowDxfId="1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7AF1025-61DD-4601-ADB7-2649D3922A53}" name="FakturaProjekta23" displayName="FakturaProjekta23" ref="A8:E12" headerRowDxfId="240" dataDxfId="238" totalsRowDxfId="237" headerRowBorderDxfId="239">
  <autoFilter ref="A8:E12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00D45697-5626-43C7-84AF-8050A20D0F05}" name="Naziv primatelja" dataDxfId="236" totalsRowDxfId="235"/>
    <tableColumn id="8" xr3:uid="{B6C868CD-1E19-4517-960D-9FD348E74371}" name="OIB primatelja" dataDxfId="234" totalsRowDxfId="233"/>
    <tableColumn id="10" xr3:uid="{EE9BC60A-5CAE-46C6-9A20-C3F6621D7241}" name="Sjedište primatelja" dataDxfId="232" totalsRowDxfId="231"/>
    <tableColumn id="3" xr3:uid="{D88559A1-0BA5-418A-8276-6FEE74736300}" name="Vrsta rashoda i izdatka" dataDxfId="230" totalsRowDxfId="229"/>
    <tableColumn id="11" xr3:uid="{DA277AC2-0239-42EE-B2E7-7D3161E68FF1}" name="Iznos/€" totalsRowFunction="count" dataDxfId="228" totalsRowDxfId="227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11C61B6-8965-4937-87DD-284B92C819AF}" name="FakturaProjekta24" displayName="FakturaProjekta24" ref="A8:E12" headerRowDxfId="226" dataDxfId="224" totalsRowDxfId="223" headerRowBorderDxfId="225">
  <autoFilter ref="A8:E12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00D45697-5626-43C7-84AF-8050A20D0F05}" name="Naziv primatelja" dataDxfId="222" totalsRowDxfId="221"/>
    <tableColumn id="8" xr3:uid="{B6C868CD-1E19-4517-960D-9FD348E74371}" name="OIB primatelja" dataDxfId="220" totalsRowDxfId="219"/>
    <tableColumn id="10" xr3:uid="{EE9BC60A-5CAE-46C6-9A20-C3F6621D7241}" name="Sjedište primatelja" dataDxfId="218" totalsRowDxfId="217"/>
    <tableColumn id="3" xr3:uid="{D88559A1-0BA5-418A-8276-6FEE74736300}" name="Vrsta rashoda i izdatka" dataDxfId="216" totalsRowDxfId="215"/>
    <tableColumn id="11" xr3:uid="{DA277AC2-0239-42EE-B2E7-7D3161E68FF1}" name="Iznos/€" totalsRowFunction="count" dataDxfId="214" totalsRowDxfId="213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6DEA157-0572-4692-9774-FD1C8BDAAA2D}" name="FakturaProjekta245" displayName="FakturaProjekta245" ref="A8:E12" headerRowDxfId="212" dataDxfId="210" totalsRowDxfId="209" headerRowBorderDxfId="211">
  <autoFilter ref="A8:E12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95362374-E841-42AE-BD12-6E4C0BB240EF}" name="Naziv primatelja" dataDxfId="208" totalsRowDxfId="207"/>
    <tableColumn id="8" xr3:uid="{A1532DD1-37D8-4930-8528-D2982EDCE562}" name="OIB primatelja" dataDxfId="206" totalsRowDxfId="205"/>
    <tableColumn id="10" xr3:uid="{BEF13B47-6E2B-495E-92B4-448E963DBCB4}" name="Sjedište primatelja" dataDxfId="204" totalsRowDxfId="203"/>
    <tableColumn id="3" xr3:uid="{26ABE50E-91E0-45BD-8F36-236613ACA86F}" name="Vrsta rashoda i izdatka" dataDxfId="202" totalsRowDxfId="201"/>
    <tableColumn id="11" xr3:uid="{9574F46E-F132-463F-9E64-252C197EA272}" name="Iznos/€" totalsRowFunction="count" dataDxfId="200" totalsRowDxfId="199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9D469CA-A541-4E36-9789-B3DCAEE481FD}" name="FakturaProjekta2456" displayName="FakturaProjekta2456" ref="A8:E12" headerRowDxfId="198" dataDxfId="196" totalsRowDxfId="195" headerRowBorderDxfId="197">
  <autoFilter ref="A8:E12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EAB499C6-3AA2-45C9-AB96-325CDDA61D2D}" name="Naziv primatelja" dataDxfId="194" totalsRowDxfId="193"/>
    <tableColumn id="8" xr3:uid="{8BDA7341-BAA1-4886-9925-CCB72F664869}" name="OIB primatelja" dataDxfId="192" totalsRowDxfId="191"/>
    <tableColumn id="10" xr3:uid="{E084A28F-093D-4A8F-9D31-252CC85611DB}" name="Sjedište primatelja" dataDxfId="190" totalsRowDxfId="189"/>
    <tableColumn id="3" xr3:uid="{E35D0333-FAED-44C4-9318-7D3B79DD0088}" name="Vrsta rashoda i izdatka" dataDxfId="188" totalsRowDxfId="187"/>
    <tableColumn id="11" xr3:uid="{034D85A3-13A2-4F8A-94CA-1F31EE485CFB}" name="Iznos/€" totalsRowFunction="count" dataDxfId="186" totalsRowDxfId="185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F1B6378-B2BF-4B48-B88E-52B3CCE62033}" name="FakturaProjekta24567" displayName="FakturaProjekta24567" ref="A8:E12" headerRowDxfId="184" dataDxfId="182" totalsRowDxfId="181" headerRowBorderDxfId="183">
  <autoFilter ref="A8:E12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7EFEB8DD-0735-4807-9850-6F7F59A2A989}" name="Naziv primatelja" dataDxfId="180" totalsRowDxfId="179"/>
    <tableColumn id="8" xr3:uid="{D3B8CB17-F74A-4950-9C59-2EE6ACFD9B2D}" name="OIB primatelja" dataDxfId="178" totalsRowDxfId="177"/>
    <tableColumn id="10" xr3:uid="{DF317045-57EA-40CA-B00B-71F910BD8E94}" name="Sjedište primatelja" dataDxfId="176" totalsRowDxfId="175"/>
    <tableColumn id="3" xr3:uid="{B543A9F0-DCDC-4A6F-BEEF-5DB3B9CFBA94}" name="Vrsta rashoda i izdatka" dataDxfId="174" totalsRowDxfId="173"/>
    <tableColumn id="11" xr3:uid="{BDA1744A-73E3-4C06-AC3B-2DC830B9AA91}" name="Iznos/€" totalsRowFunction="count" dataDxfId="172" totalsRowDxfId="171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D84227C-C955-47A2-9817-1E4696CC2A4C}" name="FakturaProjekta245678" displayName="FakturaProjekta245678" ref="A8:E12" headerRowDxfId="170" dataDxfId="168" totalsRowDxfId="167" headerRowBorderDxfId="169">
  <autoFilter ref="A8:E12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5BECD275-51D3-429E-8355-F2DFF667609D}" name="Naziv primatelja" dataDxfId="166" totalsRowDxfId="165"/>
    <tableColumn id="8" xr3:uid="{FFF61759-700F-4BFB-A402-24C5E90E7861}" name="OIB primatelja" dataDxfId="164" totalsRowDxfId="163"/>
    <tableColumn id="10" xr3:uid="{2A0A5D61-3C48-4AB1-B643-DB6B02374140}" name="Sjedište primatelja" dataDxfId="162" totalsRowDxfId="161"/>
    <tableColumn id="3" xr3:uid="{5596DD8A-6A91-46A7-9953-368F35088471}" name="Vrsta rashoda i izdatka" dataDxfId="160" totalsRowDxfId="159"/>
    <tableColumn id="11" xr3:uid="{FC0307AD-172A-449D-87A7-13FB0E15C639}" name="Iznos/€" totalsRowFunction="count" dataDxfId="158" totalsRowDxfId="157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6B83F09-5869-4FFF-B606-D8BBC834C297}" name="FakturaProjekta2456789" displayName="FakturaProjekta2456789" ref="A8:E12" headerRowDxfId="156" dataDxfId="154" totalsRowDxfId="153" headerRowBorderDxfId="155">
  <autoFilter ref="A8:E12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1CF30B02-84F8-4B5A-B750-A32712F87AD2}" name="Naziv primatelja" dataDxfId="152" totalsRowDxfId="151"/>
    <tableColumn id="8" xr3:uid="{208CCFDD-1B58-4BA8-85CB-0DEA88A0ECA4}" name="OIB primatelja" dataDxfId="150" totalsRowDxfId="149"/>
    <tableColumn id="10" xr3:uid="{9A64D8E0-BE5E-41EA-82ED-FE7EA65C542C}" name="Sjedište primatelja" dataDxfId="148" totalsRowDxfId="147"/>
    <tableColumn id="3" xr3:uid="{FB185E93-C244-475A-B2AE-FACCB47D0724}" name="Vrsta rashoda i izdatka" dataDxfId="146" totalsRowDxfId="145"/>
    <tableColumn id="11" xr3:uid="{D2402698-8B6A-4303-80A4-6ACC850CE3A5}" name="Iznos/€" totalsRowFunction="count" dataDxfId="144" totalsRowDxfId="143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CF3C572-7E7D-43C4-8AC9-B8104FA48B59}" name="FakturaProjekta245678910" displayName="FakturaProjekta245678910" ref="A8:E13" headerRowDxfId="142" dataDxfId="140" totalsRowDxfId="139" headerRowBorderDxfId="141">
  <autoFilter ref="A8:E13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7499096B-EEE7-4931-9148-EADC9E438B50}" name="Naziv primatelja" dataDxfId="138" totalsRowDxfId="137"/>
    <tableColumn id="8" xr3:uid="{866AB398-A010-46B1-9740-4A1D37082D9B}" name="OIB primatelja" dataDxfId="136" totalsRowDxfId="135"/>
    <tableColumn id="10" xr3:uid="{5C45AF74-47F1-4257-902A-135435A2E883}" name="Sjedište primatelja" dataDxfId="134" totalsRowDxfId="133"/>
    <tableColumn id="3" xr3:uid="{0ABD9BF0-6B8A-46F2-A1CE-B92A8F9932E5}" name="Vrsta rashoda i izdatka" dataDxfId="132" totalsRowDxfId="131"/>
    <tableColumn id="11" xr3:uid="{AFAB2783-A897-40D7-BEFC-8980D11BF627}" name="Iznos/€" totalsRowFunction="count" dataDxfId="130" totalsRowDxfId="129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8441E-6E81-4B1F-B5B0-AEF161A5A2DA}">
  <sheetPr>
    <tabColor theme="4" tint="-0.499984740745262"/>
    <pageSetUpPr autoPageBreaks="0" fitToPage="1"/>
  </sheetPr>
  <dimension ref="A1:G13"/>
  <sheetViews>
    <sheetView showGridLines="0" topLeftCell="A6" zoomScaleNormal="100" workbookViewId="0">
      <selection activeCell="B16" sqref="B16"/>
    </sheetView>
  </sheetViews>
  <sheetFormatPr defaultColWidth="9" defaultRowHeight="33.950000000000003" customHeight="1" x14ac:dyDescent="0.25"/>
  <cols>
    <col min="1" max="1" width="37.140625" style="5" customWidth="1"/>
    <col min="2" max="2" width="24.7109375" style="5" customWidth="1"/>
    <col min="3" max="3" width="23.42578125" style="5" customWidth="1"/>
    <col min="4" max="4" width="35.28515625" style="5" customWidth="1"/>
    <col min="5" max="5" width="14.28515625" style="5" bestFit="1" customWidth="1"/>
    <col min="6" max="6" width="11.28515625" style="1" customWidth="1"/>
    <col min="7" max="8" width="9" style="1"/>
    <col min="9" max="11" width="9.42578125" style="1" customWidth="1"/>
    <col min="12" max="16384" width="9" style="1"/>
  </cols>
  <sheetData>
    <row r="1" spans="1:7" ht="18" x14ac:dyDescent="0.25">
      <c r="A1" s="33" t="s">
        <v>6</v>
      </c>
      <c r="B1" s="33"/>
      <c r="C1" s="33"/>
      <c r="D1" s="33"/>
      <c r="E1" s="33"/>
      <c r="F1" s="11"/>
      <c r="G1" s="11"/>
    </row>
    <row r="2" spans="1:7" ht="15" x14ac:dyDescent="0.25">
      <c r="A2" s="34" t="s">
        <v>10</v>
      </c>
      <c r="B2" s="34"/>
      <c r="C2" s="10"/>
      <c r="D2" s="10"/>
      <c r="E2" s="10"/>
      <c r="F2" s="11"/>
      <c r="G2" s="11"/>
    </row>
    <row r="3" spans="1:7" ht="15" x14ac:dyDescent="0.25">
      <c r="A3" s="34" t="s">
        <v>14</v>
      </c>
      <c r="B3" s="34" t="s">
        <v>7</v>
      </c>
      <c r="C3" s="10"/>
      <c r="D3" s="10"/>
      <c r="E3" s="10"/>
      <c r="F3" s="11"/>
      <c r="G3" s="11"/>
    </row>
    <row r="4" spans="1:7" ht="15" x14ac:dyDescent="0.25">
      <c r="A4" s="10" t="s">
        <v>8</v>
      </c>
      <c r="B4" s="10"/>
      <c r="C4" s="10"/>
      <c r="D4" s="10"/>
      <c r="E4" s="10"/>
      <c r="F4" s="11"/>
      <c r="G4" s="11"/>
    </row>
    <row r="5" spans="1:7" ht="15" x14ac:dyDescent="0.25">
      <c r="A5" s="10" t="s">
        <v>9</v>
      </c>
      <c r="B5" s="10"/>
      <c r="C5" s="10"/>
      <c r="D5" s="10"/>
      <c r="E5" s="10"/>
      <c r="F5" s="11"/>
      <c r="G5" s="11"/>
    </row>
    <row r="6" spans="1:7" ht="44.1" customHeight="1" x14ac:dyDescent="0.25">
      <c r="A6" s="9"/>
      <c r="B6" s="6"/>
      <c r="C6" s="6"/>
      <c r="D6" s="6"/>
      <c r="E6" s="6"/>
    </row>
    <row r="7" spans="1:7" ht="44.1" customHeight="1" x14ac:dyDescent="0.25">
      <c r="A7" s="32" t="s">
        <v>15</v>
      </c>
      <c r="B7" s="32"/>
      <c r="C7" s="32"/>
      <c r="D7" s="32"/>
      <c r="E7" s="32"/>
    </row>
    <row r="8" spans="1:7" s="2" customFormat="1" ht="18" x14ac:dyDescent="0.25">
      <c r="A8" s="15" t="s">
        <v>1</v>
      </c>
      <c r="B8" s="15" t="s">
        <v>2</v>
      </c>
      <c r="C8" s="15" t="s">
        <v>3</v>
      </c>
      <c r="D8" s="15" t="s">
        <v>4</v>
      </c>
      <c r="E8" s="15" t="s">
        <v>13</v>
      </c>
    </row>
    <row r="9" spans="1:7" s="2" customFormat="1" ht="25.5" customHeight="1" x14ac:dyDescent="0.25">
      <c r="A9" s="4" t="s">
        <v>0</v>
      </c>
      <c r="B9" s="4" t="str">
        <f t="array" ref="B9">IFERROR(INDEX(#REF!,SMALL(IF(#REF!=rngInvoice,ROW(#REF!)-ROW(#REF!)), ROW(#REF!)), MATCH($B$8,#REF!, 0)),"")</f>
        <v/>
      </c>
      <c r="C9" s="3" t="str">
        <f t="array" ref="C9">IFERROR(INDEX(#REF!,SMALL(IF(#REF!=rngInvoice,ROW(#REF!)-ROW(#REF!)), ROW(#REF!)), MATCH($C$8,#REF!, 0)),"")</f>
        <v/>
      </c>
      <c r="D9" s="14" t="s">
        <v>16</v>
      </c>
      <c r="E9" s="8">
        <v>186687.1</v>
      </c>
    </row>
    <row r="10" spans="1:7" s="2" customFormat="1" ht="29.25" customHeight="1" x14ac:dyDescent="0.25">
      <c r="A10" s="4" t="s">
        <v>0</v>
      </c>
      <c r="B10" s="4" t="str">
        <f t="array" ref="B10">IFERROR(INDEX(#REF!,SMALL(IF(#REF!=rngInvoice,ROW(#REF!)-ROW(#REF!)), ROW(6:6)), MATCH($B$8,#REF!, 0)),"")</f>
        <v/>
      </c>
      <c r="C10" s="3" t="str">
        <f t="array" ref="C10">IFERROR(INDEX(#REF!,SMALL(IF(#REF!=rngInvoice,ROW(#REF!)-ROW(#REF!)), ROW(6:6)), MATCH($C$8,#REF!, 0)),"")</f>
        <v/>
      </c>
      <c r="D10" s="7" t="s">
        <v>11</v>
      </c>
      <c r="E10" s="8">
        <f>23.2+31146.94</f>
        <v>31170.14</v>
      </c>
    </row>
    <row r="11" spans="1:7" s="2" customFormat="1" ht="27.75" customHeight="1" x14ac:dyDescent="0.25">
      <c r="A11" s="4" t="s">
        <v>0</v>
      </c>
      <c r="B11" s="4" t="str">
        <f t="array" ref="B11">IFERROR(INDEX(#REF!,SMALL(IF(#REF!=rngInvoice,ROW(#REF!)-ROW(#REF!)), ROW(6:6)), MATCH($B$8,#REF!, 0)),"")</f>
        <v/>
      </c>
      <c r="C11" s="3" t="str">
        <f t="array" ref="C11">IFERROR(INDEX(#REF!,SMALL(IF(#REF!=rngInvoice,ROW(#REF!)-ROW(#REF!)), ROW(6:6)), MATCH($C$8,#REF!, 0)),"")</f>
        <v/>
      </c>
      <c r="D11" s="7" t="s">
        <v>5</v>
      </c>
      <c r="E11" s="8">
        <v>8405.64</v>
      </c>
    </row>
    <row r="12" spans="1:7" s="2" customFormat="1" ht="27" customHeight="1" thickBot="1" x14ac:dyDescent="0.3">
      <c r="A12" s="4" t="s">
        <v>0</v>
      </c>
      <c r="B12" s="4" t="str">
        <f t="array" ref="B12">IFERROR(INDEX(#REF!,SMALL(IF(#REF!=rngInvoice,ROW(#REF!)-ROW(#REF!)), ROW(3:3)), MATCH($B$8,#REF!, 0)),"")</f>
        <v/>
      </c>
      <c r="C12" s="3" t="str">
        <f t="array" ref="C12">IFERROR(INDEX(#REF!,SMALL(IF(#REF!=rngInvoice,ROW(#REF!)-ROW(#REF!)), ROW(3:3)), MATCH($C$8,#REF!, 0)),"")</f>
        <v/>
      </c>
      <c r="D12" s="3" t="s">
        <v>17</v>
      </c>
      <c r="E12" s="8">
        <v>500.63</v>
      </c>
    </row>
    <row r="13" spans="1:7" s="12" customFormat="1" ht="16.5" thickBot="1" x14ac:dyDescent="0.3">
      <c r="A13" s="30" t="s">
        <v>12</v>
      </c>
      <c r="B13" s="31"/>
      <c r="C13" s="31"/>
      <c r="D13" s="31"/>
      <c r="E13" s="13">
        <f>SUBTOTAL(109,FakturaProjekta2[Iznos/€])</f>
        <v>226763.51</v>
      </c>
    </row>
  </sheetData>
  <sheetProtection selectLockedCells="1"/>
  <mergeCells count="5">
    <mergeCell ref="A13:D13"/>
    <mergeCell ref="A7:E7"/>
    <mergeCell ref="A1:E1"/>
    <mergeCell ref="A2:B2"/>
    <mergeCell ref="A3:B3"/>
  </mergeCells>
  <phoneticPr fontId="28" type="noConversion"/>
  <conditionalFormatting sqref="A9:D12">
    <cfRule type="expression" dxfId="58" priority="11">
      <formula>MOD(ROW(),2)=0</formula>
    </cfRule>
  </conditionalFormatting>
  <conditionalFormatting sqref="E9:E12">
    <cfRule type="expression" dxfId="57" priority="21">
      <formula>MOD(ROW(),2)=0</formula>
    </cfRule>
    <cfRule type="expression" dxfId="56" priority="22">
      <formula>MOD(ROW(),2)=1</formula>
    </cfRule>
  </conditionalFormatting>
  <printOptions horizontalCentered="1"/>
  <pageMargins left="0.7" right="0.7" top="1" bottom="1" header="0.3" footer="0.3"/>
  <pageSetup paperSize="9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AE080-A8FE-4F73-A719-FB81B45EE94D}">
  <sheetPr>
    <tabColor theme="4" tint="-0.499984740745262"/>
    <pageSetUpPr autoPageBreaks="0" fitToPage="1"/>
  </sheetPr>
  <dimension ref="A1:G16"/>
  <sheetViews>
    <sheetView showGridLines="0" zoomScaleNormal="100" workbookViewId="0">
      <selection activeCell="E9" sqref="E9:E15"/>
    </sheetView>
  </sheetViews>
  <sheetFormatPr defaultColWidth="9" defaultRowHeight="33.950000000000003" customHeight="1" x14ac:dyDescent="0.25"/>
  <cols>
    <col min="1" max="1" width="37.140625" style="5" customWidth="1"/>
    <col min="2" max="2" width="24.7109375" style="5" customWidth="1"/>
    <col min="3" max="3" width="23.42578125" style="5" customWidth="1"/>
    <col min="4" max="4" width="47.140625" style="5" bestFit="1" customWidth="1"/>
    <col min="5" max="5" width="14.28515625" style="5" bestFit="1" customWidth="1"/>
    <col min="6" max="6" width="11.28515625" style="1" customWidth="1"/>
    <col min="7" max="8" width="9" style="1"/>
    <col min="9" max="11" width="9.42578125" style="1" customWidth="1"/>
    <col min="12" max="16384" width="9" style="1"/>
  </cols>
  <sheetData>
    <row r="1" spans="1:7" ht="18" x14ac:dyDescent="0.25">
      <c r="A1" s="33" t="s">
        <v>6</v>
      </c>
      <c r="B1" s="33"/>
      <c r="C1" s="33"/>
      <c r="D1" s="33"/>
      <c r="E1" s="33"/>
      <c r="F1" s="11"/>
      <c r="G1" s="11"/>
    </row>
    <row r="2" spans="1:7" ht="15" x14ac:dyDescent="0.25">
      <c r="A2" s="34" t="s">
        <v>10</v>
      </c>
      <c r="B2" s="34"/>
      <c r="C2" s="10"/>
      <c r="D2" s="10"/>
      <c r="E2" s="10"/>
      <c r="F2" s="11"/>
      <c r="G2" s="11"/>
    </row>
    <row r="3" spans="1:7" ht="15" x14ac:dyDescent="0.25">
      <c r="A3" s="34" t="s">
        <v>14</v>
      </c>
      <c r="B3" s="34" t="s">
        <v>7</v>
      </c>
      <c r="C3" s="10"/>
      <c r="D3" s="10"/>
      <c r="E3" s="10"/>
      <c r="F3" s="11"/>
      <c r="G3" s="11"/>
    </row>
    <row r="4" spans="1:7" ht="15" x14ac:dyDescent="0.25">
      <c r="A4" s="10" t="s">
        <v>8</v>
      </c>
      <c r="B4" s="10"/>
      <c r="C4" s="10"/>
      <c r="D4" s="10"/>
      <c r="E4" s="10"/>
      <c r="F4" s="11"/>
      <c r="G4" s="11"/>
    </row>
    <row r="5" spans="1:7" ht="15" x14ac:dyDescent="0.25">
      <c r="A5" s="10" t="s">
        <v>9</v>
      </c>
      <c r="B5" s="10"/>
      <c r="C5" s="10"/>
      <c r="D5" s="10"/>
      <c r="E5" s="10"/>
      <c r="F5" s="11"/>
      <c r="G5" s="11"/>
    </row>
    <row r="6" spans="1:7" ht="44.1" customHeight="1" x14ac:dyDescent="0.25">
      <c r="A6" s="9"/>
      <c r="B6" s="6"/>
      <c r="C6" s="6"/>
      <c r="D6" s="6"/>
      <c r="E6" s="6"/>
    </row>
    <row r="7" spans="1:7" ht="44.1" customHeight="1" x14ac:dyDescent="0.25">
      <c r="A7" s="32" t="s">
        <v>40</v>
      </c>
      <c r="B7" s="32"/>
      <c r="C7" s="32"/>
      <c r="D7" s="32"/>
      <c r="E7" s="32"/>
    </row>
    <row r="8" spans="1:7" s="2" customFormat="1" ht="18" x14ac:dyDescent="0.25">
      <c r="A8" s="15" t="s">
        <v>1</v>
      </c>
      <c r="B8" s="15" t="s">
        <v>2</v>
      </c>
      <c r="C8" s="15" t="s">
        <v>3</v>
      </c>
      <c r="D8" s="15" t="s">
        <v>4</v>
      </c>
      <c r="E8" s="15" t="s">
        <v>13</v>
      </c>
    </row>
    <row r="9" spans="1:7" s="2" customFormat="1" ht="25.5" customHeight="1" x14ac:dyDescent="0.25">
      <c r="A9" s="16" t="s">
        <v>0</v>
      </c>
      <c r="B9" s="16" t="str">
        <f t="array" ref="B9">IFERROR(INDEX(#REF!,SMALL(IF(#REF!=rngInvoice,ROW(#REF!)-ROW(#REF!)), ROW(#REF!)), MATCH($B$8,#REF!, 0)),"")</f>
        <v/>
      </c>
      <c r="C9" s="18" t="str">
        <f t="array" ref="C9">IFERROR(INDEX(#REF!,SMALL(IF(#REF!=rngInvoice,ROW(#REF!)-ROW(#REF!)), ROW(#REF!)), MATCH($C$8,#REF!, 0)),"")</f>
        <v/>
      </c>
      <c r="D9" s="19" t="s">
        <v>41</v>
      </c>
      <c r="E9" s="20">
        <v>206699.33</v>
      </c>
    </row>
    <row r="10" spans="1:7" s="2" customFormat="1" ht="29.25" customHeight="1" x14ac:dyDescent="0.25">
      <c r="A10" s="16" t="s">
        <v>0</v>
      </c>
      <c r="B10" s="16" t="str">
        <f t="array" ref="B10">IFERROR(INDEX(#REF!,SMALL(IF(#REF!=rngInvoice,ROW(#REF!)-ROW(#REF!)), ROW(6:6)), MATCH($B$8,#REF!, 0)),"")</f>
        <v/>
      </c>
      <c r="C10" s="18" t="str">
        <f t="array" ref="C10">IFERROR(INDEX(#REF!,SMALL(IF(#REF!=rngInvoice,ROW(#REF!)-ROW(#REF!)), ROW(6:6)), MATCH($C$8,#REF!, 0)),"")</f>
        <v/>
      </c>
      <c r="D10" s="21" t="s">
        <v>11</v>
      </c>
      <c r="E10" s="20">
        <v>35294.480000000003</v>
      </c>
    </row>
    <row r="11" spans="1:7" s="2" customFormat="1" ht="27.75" customHeight="1" x14ac:dyDescent="0.25">
      <c r="A11" s="16" t="s">
        <v>0</v>
      </c>
      <c r="B11" s="16" t="str">
        <f t="array" ref="B11">IFERROR(INDEX(#REF!,SMALL(IF(#REF!=rngInvoice,ROW(#REF!)-ROW(#REF!)), ROW(6:6)), MATCH($B$8,#REF!, 0)),"")</f>
        <v/>
      </c>
      <c r="C11" s="18" t="str">
        <f t="array" ref="C11">IFERROR(INDEX(#REF!,SMALL(IF(#REF!=rngInvoice,ROW(#REF!)-ROW(#REF!)), ROW(6:6)), MATCH($C$8,#REF!, 0)),"")</f>
        <v/>
      </c>
      <c r="D11" s="21" t="s">
        <v>5</v>
      </c>
      <c r="E11" s="20">
        <v>11763.01</v>
      </c>
    </row>
    <row r="12" spans="1:7" s="2" customFormat="1" ht="27" hidden="1" customHeight="1" x14ac:dyDescent="0.25">
      <c r="A12" s="16" t="s">
        <v>0</v>
      </c>
      <c r="B12" s="16" t="str">
        <f t="array" ref="B12">IFERROR(INDEX(#REF!,SMALL(IF(#REF!=rngInvoice,ROW(#REF!)-ROW(#REF!)), ROW(3:3)), MATCH($B$8,#REF!, 0)),"")</f>
        <v/>
      </c>
      <c r="C12" s="18" t="str">
        <f t="array" ref="C12">IFERROR(INDEX(#REF!,SMALL(IF(#REF!=rngInvoice,ROW(#REF!)-ROW(#REF!)), ROW(3:3)), MATCH($C$8,#REF!, 0)),"")</f>
        <v/>
      </c>
      <c r="D12" s="18" t="s">
        <v>39</v>
      </c>
      <c r="E12" s="20"/>
    </row>
    <row r="13" spans="1:7" s="2" customFormat="1" ht="27" hidden="1" customHeight="1" x14ac:dyDescent="0.25">
      <c r="A13" s="16" t="s">
        <v>0</v>
      </c>
      <c r="B13" s="16"/>
      <c r="C13" s="18"/>
      <c r="D13" s="18" t="s">
        <v>18</v>
      </c>
      <c r="E13" s="22"/>
    </row>
    <row r="14" spans="1:7" s="2" customFormat="1" ht="27" hidden="1" customHeight="1" x14ac:dyDescent="0.25">
      <c r="A14" s="16"/>
      <c r="B14" s="16"/>
      <c r="C14" s="18"/>
      <c r="D14" s="18"/>
      <c r="E14" s="20"/>
    </row>
    <row r="15" spans="1:7" s="12" customFormat="1" ht="30" x14ac:dyDescent="0.25">
      <c r="A15" s="16" t="s">
        <v>0</v>
      </c>
      <c r="B15" s="16" t="str">
        <f t="array" ref="B15">IFERROR(INDEX(#REF!,SMALL(IF(#REF!=rngInvoice,ROW(#REF!)-ROW(#REF!)), ROW(4:4)), MATCH($B$8,#REF!, 0)),"")</f>
        <v/>
      </c>
      <c r="C15" s="18" t="str">
        <f t="array" ref="C15">IFERROR(INDEX(#REF!,SMALL(IF(#REF!=rngInvoice,ROW(#REF!)-ROW(#REF!)), ROW(4:4)), MATCH($C$8,#REF!, 0)),"")</f>
        <v/>
      </c>
      <c r="D15" s="21" t="s">
        <v>34</v>
      </c>
      <c r="E15" s="20">
        <v>441.44</v>
      </c>
    </row>
    <row r="16" spans="1:7" ht="33.950000000000003" customHeight="1" thickBot="1" x14ac:dyDescent="0.3">
      <c r="A16" s="35" t="s">
        <v>12</v>
      </c>
      <c r="B16" s="36"/>
      <c r="C16" s="36"/>
      <c r="D16" s="36"/>
      <c r="E16" s="17">
        <f>SUM(E9:E15)</f>
        <v>254198.26</v>
      </c>
    </row>
  </sheetData>
  <sheetProtection selectLockedCells="1"/>
  <mergeCells count="5">
    <mergeCell ref="A1:E1"/>
    <mergeCell ref="A2:B2"/>
    <mergeCell ref="A3:B3"/>
    <mergeCell ref="A7:E7"/>
    <mergeCell ref="A16:D16"/>
  </mergeCells>
  <conditionalFormatting sqref="A9:D15">
    <cfRule type="expression" dxfId="31" priority="1">
      <formula>MOD(ROW(),2)=0</formula>
    </cfRule>
  </conditionalFormatting>
  <conditionalFormatting sqref="E9:E15">
    <cfRule type="expression" dxfId="30" priority="2">
      <formula>MOD(ROW(),2)=0</formula>
    </cfRule>
    <cfRule type="expression" dxfId="29" priority="3">
      <formula>MOD(ROW(),2)=1</formula>
    </cfRule>
  </conditionalFormatting>
  <printOptions horizontalCentered="1"/>
  <pageMargins left="0.7" right="0.7" top="1" bottom="1" header="0.3" footer="0.3"/>
  <pageSetup paperSize="9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FEA9E-1C3D-4628-BDFD-A0BD128BA000}">
  <sheetPr>
    <tabColor theme="4" tint="-0.499984740745262"/>
    <pageSetUpPr autoPageBreaks="0" fitToPage="1"/>
  </sheetPr>
  <dimension ref="A1:G16"/>
  <sheetViews>
    <sheetView showGridLines="0" zoomScaleNormal="100" workbookViewId="0">
      <selection activeCell="J23" sqref="J23:K23"/>
    </sheetView>
  </sheetViews>
  <sheetFormatPr defaultColWidth="9" defaultRowHeight="33.950000000000003" customHeight="1" x14ac:dyDescent="0.25"/>
  <cols>
    <col min="1" max="1" width="37.140625" style="5" customWidth="1"/>
    <col min="2" max="2" width="24.7109375" style="5" customWidth="1"/>
    <col min="3" max="3" width="23.42578125" style="5" customWidth="1"/>
    <col min="4" max="4" width="47.140625" style="5" bestFit="1" customWidth="1"/>
    <col min="5" max="5" width="14.28515625" style="5" bestFit="1" customWidth="1"/>
    <col min="6" max="6" width="11.28515625" style="1" customWidth="1"/>
    <col min="7" max="8" width="9" style="1"/>
    <col min="9" max="11" width="9.42578125" style="1" customWidth="1"/>
    <col min="12" max="16384" width="9" style="1"/>
  </cols>
  <sheetData>
    <row r="1" spans="1:7" ht="18" x14ac:dyDescent="0.25">
      <c r="A1" s="33" t="s">
        <v>6</v>
      </c>
      <c r="B1" s="33"/>
      <c r="C1" s="33"/>
      <c r="D1" s="33"/>
      <c r="E1" s="33"/>
      <c r="F1" s="11"/>
      <c r="G1" s="11"/>
    </row>
    <row r="2" spans="1:7" ht="15" x14ac:dyDescent="0.25">
      <c r="A2" s="34" t="s">
        <v>10</v>
      </c>
      <c r="B2" s="34"/>
      <c r="C2" s="10"/>
      <c r="D2" s="10"/>
      <c r="E2" s="10"/>
      <c r="F2" s="11"/>
      <c r="G2" s="11"/>
    </row>
    <row r="3" spans="1:7" ht="15" x14ac:dyDescent="0.25">
      <c r="A3" s="34" t="s">
        <v>14</v>
      </c>
      <c r="B3" s="34" t="s">
        <v>7</v>
      </c>
      <c r="C3" s="10"/>
      <c r="D3" s="10"/>
      <c r="E3" s="10"/>
      <c r="F3" s="11"/>
      <c r="G3" s="11"/>
    </row>
    <row r="4" spans="1:7" ht="15" x14ac:dyDescent="0.25">
      <c r="A4" s="10" t="s">
        <v>8</v>
      </c>
      <c r="B4" s="10"/>
      <c r="C4" s="10"/>
      <c r="D4" s="10"/>
      <c r="E4" s="10"/>
      <c r="F4" s="11"/>
      <c r="G4" s="11"/>
    </row>
    <row r="5" spans="1:7" ht="15" x14ac:dyDescent="0.25">
      <c r="A5" s="10" t="s">
        <v>9</v>
      </c>
      <c r="B5" s="10"/>
      <c r="C5" s="10"/>
      <c r="D5" s="10"/>
      <c r="E5" s="10"/>
      <c r="F5" s="11"/>
      <c r="G5" s="11"/>
    </row>
    <row r="6" spans="1:7" ht="44.1" customHeight="1" x14ac:dyDescent="0.25">
      <c r="A6" s="9"/>
      <c r="B6" s="6"/>
      <c r="C6" s="6"/>
      <c r="D6" s="6"/>
      <c r="E6" s="6"/>
    </row>
    <row r="7" spans="1:7" ht="44.1" customHeight="1" x14ac:dyDescent="0.25">
      <c r="A7" s="32" t="s">
        <v>42</v>
      </c>
      <c r="B7" s="32"/>
      <c r="C7" s="32"/>
      <c r="D7" s="32"/>
      <c r="E7" s="32"/>
    </row>
    <row r="8" spans="1:7" s="2" customFormat="1" ht="18" x14ac:dyDescent="0.25">
      <c r="A8" s="15" t="s">
        <v>1</v>
      </c>
      <c r="B8" s="15" t="s">
        <v>2</v>
      </c>
      <c r="C8" s="15" t="s">
        <v>3</v>
      </c>
      <c r="D8" s="15" t="s">
        <v>4</v>
      </c>
      <c r="E8" s="15" t="s">
        <v>13</v>
      </c>
    </row>
    <row r="9" spans="1:7" s="2" customFormat="1" ht="25.5" customHeight="1" x14ac:dyDescent="0.25">
      <c r="A9" s="16" t="s">
        <v>0</v>
      </c>
      <c r="B9" s="16" t="str">
        <f t="array" ref="B9">IFERROR(INDEX(#REF!,SMALL(IF(#REF!=rngInvoice,ROW(#REF!)-ROW(#REF!)), ROW(#REF!)), MATCH($B$8,#REF!, 0)),"")</f>
        <v/>
      </c>
      <c r="C9" s="18" t="str">
        <f t="array" ref="C9">IFERROR(INDEX(#REF!,SMALL(IF(#REF!=rngInvoice,ROW(#REF!)-ROW(#REF!)), ROW(#REF!)), MATCH($C$8,#REF!, 0)),"")</f>
        <v/>
      </c>
      <c r="D9" s="19" t="s">
        <v>43</v>
      </c>
      <c r="E9" s="20">
        <f>217400.15-E11</f>
        <v>203321.13999999998</v>
      </c>
    </row>
    <row r="10" spans="1:7" s="2" customFormat="1" ht="29.25" customHeight="1" x14ac:dyDescent="0.25">
      <c r="A10" s="16" t="s">
        <v>0</v>
      </c>
      <c r="B10" s="16" t="str">
        <f t="array" ref="B10">IFERROR(INDEX(#REF!,SMALL(IF(#REF!=rngInvoice,ROW(#REF!)-ROW(#REF!)), ROW(6:6)), MATCH($B$8,#REF!, 0)),"")</f>
        <v/>
      </c>
      <c r="C10" s="18" t="str">
        <f t="array" ref="C10">IFERROR(INDEX(#REF!,SMALL(IF(#REF!=rngInvoice,ROW(#REF!)-ROW(#REF!)), ROW(6:6)), MATCH($C$8,#REF!, 0)),"")</f>
        <v/>
      </c>
      <c r="D10" s="21" t="s">
        <v>11</v>
      </c>
      <c r="E10" s="20">
        <v>35075.75</v>
      </c>
    </row>
    <row r="11" spans="1:7" s="2" customFormat="1" ht="27.75" customHeight="1" x14ac:dyDescent="0.25">
      <c r="A11" s="16" t="s">
        <v>0</v>
      </c>
      <c r="B11" s="16" t="str">
        <f t="array" ref="B11">IFERROR(INDEX(#REF!,SMALL(IF(#REF!=rngInvoice,ROW(#REF!)-ROW(#REF!)), ROW(6:6)), MATCH($B$8,#REF!, 0)),"")</f>
        <v/>
      </c>
      <c r="C11" s="18" t="str">
        <f t="array" ref="C11">IFERROR(INDEX(#REF!,SMALL(IF(#REF!=rngInvoice,ROW(#REF!)-ROW(#REF!)), ROW(6:6)), MATCH($C$8,#REF!, 0)),"")</f>
        <v/>
      </c>
      <c r="D11" s="21" t="s">
        <v>5</v>
      </c>
      <c r="E11" s="20">
        <v>14079.01</v>
      </c>
    </row>
    <row r="12" spans="1:7" s="2" customFormat="1" ht="27" hidden="1" customHeight="1" x14ac:dyDescent="0.25">
      <c r="A12" s="16" t="s">
        <v>0</v>
      </c>
      <c r="B12" s="16" t="str">
        <f t="array" ref="B12">IFERROR(INDEX(#REF!,SMALL(IF(#REF!=rngInvoice,ROW(#REF!)-ROW(#REF!)), ROW(3:3)), MATCH($B$8,#REF!, 0)),"")</f>
        <v/>
      </c>
      <c r="C12" s="18" t="str">
        <f t="array" ref="C12">IFERROR(INDEX(#REF!,SMALL(IF(#REF!=rngInvoice,ROW(#REF!)-ROW(#REF!)), ROW(3:3)), MATCH($C$8,#REF!, 0)),"")</f>
        <v/>
      </c>
      <c r="D12" s="18" t="s">
        <v>39</v>
      </c>
      <c r="E12" s="20"/>
    </row>
    <row r="13" spans="1:7" s="2" customFormat="1" ht="27" hidden="1" customHeight="1" x14ac:dyDescent="0.25">
      <c r="A13" s="16" t="s">
        <v>0</v>
      </c>
      <c r="B13" s="16"/>
      <c r="C13" s="18"/>
      <c r="D13" s="18" t="s">
        <v>18</v>
      </c>
      <c r="E13" s="22"/>
    </row>
    <row r="14" spans="1:7" s="2" customFormat="1" ht="27" hidden="1" customHeight="1" x14ac:dyDescent="0.25">
      <c r="A14" s="16"/>
      <c r="B14" s="16"/>
      <c r="C14" s="18"/>
      <c r="D14" s="18"/>
      <c r="E14" s="20"/>
    </row>
    <row r="15" spans="1:7" s="12" customFormat="1" ht="15.75" x14ac:dyDescent="0.25">
      <c r="A15" s="16" t="s">
        <v>0</v>
      </c>
      <c r="B15" s="16" t="str">
        <f t="array" ref="B15">IFERROR(INDEX(#REF!,SMALL(IF(#REF!=rngInvoice,ROW(#REF!)-ROW(#REF!)), ROW(4:4)), MATCH($B$8,#REF!, 0)),"")</f>
        <v/>
      </c>
      <c r="C15" s="18" t="str">
        <f t="array" ref="C15">IFERROR(INDEX(#REF!,SMALL(IF(#REF!=rngInvoice,ROW(#REF!)-ROW(#REF!)), ROW(4:4)), MATCH($C$8,#REF!, 0)),"")</f>
        <v/>
      </c>
      <c r="D15" s="21" t="s">
        <v>39</v>
      </c>
      <c r="E15" s="20">
        <v>436.53</v>
      </c>
    </row>
    <row r="16" spans="1:7" ht="33.950000000000003" customHeight="1" thickBot="1" x14ac:dyDescent="0.3">
      <c r="A16" s="35" t="s">
        <v>12</v>
      </c>
      <c r="B16" s="36"/>
      <c r="C16" s="36"/>
      <c r="D16" s="36"/>
      <c r="E16" s="17">
        <f>SUM(E9:E15)</f>
        <v>252912.43</v>
      </c>
    </row>
  </sheetData>
  <sheetProtection selectLockedCells="1"/>
  <mergeCells count="5">
    <mergeCell ref="A1:E1"/>
    <mergeCell ref="A2:B2"/>
    <mergeCell ref="A3:B3"/>
    <mergeCell ref="A7:E7"/>
    <mergeCell ref="A16:D16"/>
  </mergeCells>
  <conditionalFormatting sqref="A9:D15">
    <cfRule type="expression" dxfId="28" priority="1">
      <formula>MOD(ROW(),2)=0</formula>
    </cfRule>
  </conditionalFormatting>
  <conditionalFormatting sqref="E9:E15">
    <cfRule type="expression" dxfId="27" priority="2">
      <formula>MOD(ROW(),2)=0</formula>
    </cfRule>
    <cfRule type="expression" dxfId="26" priority="3">
      <formula>MOD(ROW(),2)=1</formula>
    </cfRule>
  </conditionalFormatting>
  <printOptions horizontalCentered="1"/>
  <pageMargins left="0.7" right="0.7" top="1" bottom="1" header="0.3" footer="0.3"/>
  <pageSetup paperSize="9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3550B-86C2-4DEC-8385-7C81CE1F6CA5}">
  <sheetPr>
    <tabColor theme="4" tint="-0.499984740745262"/>
    <pageSetUpPr autoPageBreaks="0" fitToPage="1"/>
  </sheetPr>
  <dimension ref="A1:G16"/>
  <sheetViews>
    <sheetView showGridLines="0" zoomScaleNormal="100" workbookViewId="0">
      <selection activeCell="E19" sqref="E19"/>
    </sheetView>
  </sheetViews>
  <sheetFormatPr defaultColWidth="9" defaultRowHeight="33.950000000000003" customHeight="1" x14ac:dyDescent="0.25"/>
  <cols>
    <col min="1" max="1" width="37.140625" style="5" customWidth="1"/>
    <col min="2" max="2" width="24.7109375" style="5" customWidth="1"/>
    <col min="3" max="3" width="23.42578125" style="5" customWidth="1"/>
    <col min="4" max="4" width="47.140625" style="5" bestFit="1" customWidth="1"/>
    <col min="5" max="5" width="14.28515625" style="5" bestFit="1" customWidth="1"/>
    <col min="6" max="6" width="11.28515625" style="1" customWidth="1"/>
    <col min="7" max="8" width="9" style="1"/>
    <col min="9" max="11" width="9.42578125" style="1" customWidth="1"/>
    <col min="12" max="16384" width="9" style="1"/>
  </cols>
  <sheetData>
    <row r="1" spans="1:7" ht="18" x14ac:dyDescent="0.25">
      <c r="A1" s="33" t="s">
        <v>6</v>
      </c>
      <c r="B1" s="33"/>
      <c r="C1" s="33"/>
      <c r="D1" s="33"/>
      <c r="E1" s="33"/>
      <c r="F1" s="11"/>
      <c r="G1" s="11"/>
    </row>
    <row r="2" spans="1:7" ht="15" x14ac:dyDescent="0.25">
      <c r="A2" s="34" t="s">
        <v>10</v>
      </c>
      <c r="B2" s="34"/>
      <c r="C2" s="10"/>
      <c r="D2" s="10"/>
      <c r="E2" s="10"/>
      <c r="F2" s="11"/>
      <c r="G2" s="11"/>
    </row>
    <row r="3" spans="1:7" ht="15" x14ac:dyDescent="0.25">
      <c r="A3" s="34" t="s">
        <v>14</v>
      </c>
      <c r="B3" s="34" t="s">
        <v>7</v>
      </c>
      <c r="C3" s="10"/>
      <c r="D3" s="10"/>
      <c r="E3" s="10"/>
      <c r="F3" s="11"/>
      <c r="G3" s="11"/>
    </row>
    <row r="4" spans="1:7" ht="15" x14ac:dyDescent="0.25">
      <c r="A4" s="10" t="s">
        <v>8</v>
      </c>
      <c r="B4" s="10"/>
      <c r="C4" s="10"/>
      <c r="D4" s="10"/>
      <c r="E4" s="10"/>
      <c r="F4" s="11"/>
      <c r="G4" s="11"/>
    </row>
    <row r="5" spans="1:7" ht="15" x14ac:dyDescent="0.25">
      <c r="A5" s="10" t="s">
        <v>9</v>
      </c>
      <c r="B5" s="10"/>
      <c r="C5" s="10"/>
      <c r="D5" s="10"/>
      <c r="E5" s="10"/>
      <c r="F5" s="11"/>
      <c r="G5" s="11"/>
    </row>
    <row r="6" spans="1:7" ht="44.1" customHeight="1" x14ac:dyDescent="0.25">
      <c r="A6" s="9"/>
      <c r="B6" s="6"/>
      <c r="C6" s="6"/>
      <c r="D6" s="6"/>
      <c r="E6" s="6"/>
    </row>
    <row r="7" spans="1:7" ht="44.1" customHeight="1" x14ac:dyDescent="0.25">
      <c r="A7" s="32" t="s">
        <v>47</v>
      </c>
      <c r="B7" s="32"/>
      <c r="C7" s="32"/>
      <c r="D7" s="32"/>
      <c r="E7" s="32"/>
    </row>
    <row r="8" spans="1:7" s="2" customFormat="1" ht="18" x14ac:dyDescent="0.25">
      <c r="A8" s="15" t="s">
        <v>1</v>
      </c>
      <c r="B8" s="15" t="s">
        <v>2</v>
      </c>
      <c r="C8" s="15" t="s">
        <v>3</v>
      </c>
      <c r="D8" s="15" t="s">
        <v>4</v>
      </c>
      <c r="E8" s="15" t="s">
        <v>13</v>
      </c>
    </row>
    <row r="9" spans="1:7" s="2" customFormat="1" ht="25.5" customHeight="1" x14ac:dyDescent="0.25">
      <c r="A9" s="16" t="s">
        <v>0</v>
      </c>
      <c r="B9" s="16" t="str">
        <f t="array" ref="B9">IFERROR(INDEX(#REF!,SMALL(IF(#REF!=rngInvoice,ROW(#REF!)-ROW(#REF!)), ROW(#REF!)), MATCH($B$8,#REF!, 0)),"")</f>
        <v/>
      </c>
      <c r="C9" s="18" t="str">
        <f t="array" ref="C9">IFERROR(INDEX(#REF!,SMALL(IF(#REF!=rngInvoice,ROW(#REF!)-ROW(#REF!)), ROW(#REF!)), MATCH($C$8,#REF!, 0)),"")</f>
        <v/>
      </c>
      <c r="D9" s="19" t="s">
        <v>48</v>
      </c>
      <c r="E9" s="20">
        <v>199178.51</v>
      </c>
    </row>
    <row r="10" spans="1:7" s="2" customFormat="1" ht="29.25" customHeight="1" x14ac:dyDescent="0.25">
      <c r="A10" s="16" t="s">
        <v>0</v>
      </c>
      <c r="B10" s="16" t="str">
        <f t="array" ref="B10">IFERROR(INDEX(#REF!,SMALL(IF(#REF!=rngInvoice,ROW(#REF!)-ROW(#REF!)), ROW(6:6)), MATCH($B$8,#REF!, 0)),"")</f>
        <v/>
      </c>
      <c r="C10" s="18" t="str">
        <f t="array" ref="C10">IFERROR(INDEX(#REF!,SMALL(IF(#REF!=rngInvoice,ROW(#REF!)-ROW(#REF!)), ROW(6:6)), MATCH($C$8,#REF!, 0)),"")</f>
        <v/>
      </c>
      <c r="D10" s="21" t="s">
        <v>11</v>
      </c>
      <c r="E10" s="20">
        <v>34801.4</v>
      </c>
    </row>
    <row r="11" spans="1:7" s="2" customFormat="1" ht="27.75" customHeight="1" x14ac:dyDescent="0.25">
      <c r="A11" s="16" t="s">
        <v>0</v>
      </c>
      <c r="B11" s="16" t="str">
        <f t="array" ref="B11">IFERROR(INDEX(#REF!,SMALL(IF(#REF!=rngInvoice,ROW(#REF!)-ROW(#REF!)), ROW(6:6)), MATCH($B$8,#REF!, 0)),"")</f>
        <v/>
      </c>
      <c r="C11" s="18" t="str">
        <f t="array" ref="C11">IFERROR(INDEX(#REF!,SMALL(IF(#REF!=rngInvoice,ROW(#REF!)-ROW(#REF!)), ROW(6:6)), MATCH($C$8,#REF!, 0)),"")</f>
        <v/>
      </c>
      <c r="D11" s="21" t="s">
        <v>5</v>
      </c>
      <c r="E11" s="20">
        <v>16947.560000000001</v>
      </c>
    </row>
    <row r="12" spans="1:7" s="2" customFormat="1" ht="27" hidden="1" customHeight="1" x14ac:dyDescent="0.25">
      <c r="A12" s="16" t="s">
        <v>0</v>
      </c>
      <c r="B12" s="16" t="str">
        <f t="array" ref="B12">IFERROR(INDEX(#REF!,SMALL(IF(#REF!=rngInvoice,ROW(#REF!)-ROW(#REF!)), ROW(3:3)), MATCH($B$8,#REF!, 0)),"")</f>
        <v/>
      </c>
      <c r="C12" s="18" t="str">
        <f t="array" ref="C12">IFERROR(INDEX(#REF!,SMALL(IF(#REF!=rngInvoice,ROW(#REF!)-ROW(#REF!)), ROW(3:3)), MATCH($C$8,#REF!, 0)),"")</f>
        <v/>
      </c>
      <c r="D12" s="18" t="s">
        <v>39</v>
      </c>
      <c r="E12" s="20"/>
    </row>
    <row r="13" spans="1:7" s="2" customFormat="1" ht="27" hidden="1" customHeight="1" x14ac:dyDescent="0.25">
      <c r="A13" s="16" t="s">
        <v>0</v>
      </c>
      <c r="B13" s="16"/>
      <c r="C13" s="18"/>
      <c r="D13" s="18" t="s">
        <v>18</v>
      </c>
      <c r="E13" s="22"/>
    </row>
    <row r="14" spans="1:7" s="2" customFormat="1" ht="27" hidden="1" customHeight="1" x14ac:dyDescent="0.25">
      <c r="A14" s="16"/>
      <c r="B14" s="16"/>
      <c r="C14" s="18"/>
      <c r="D14" s="18"/>
      <c r="E14" s="20"/>
    </row>
    <row r="15" spans="1:7" s="12" customFormat="1" ht="15.75" x14ac:dyDescent="0.25">
      <c r="A15" s="16" t="s">
        <v>0</v>
      </c>
      <c r="B15" s="16" t="str">
        <f t="array" ref="B15">IFERROR(INDEX(#REF!,SMALL(IF(#REF!=rngInvoice,ROW(#REF!)-ROW(#REF!)), ROW(4:4)), MATCH($B$8,#REF!, 0)),"")</f>
        <v/>
      </c>
      <c r="C15" s="18" t="str">
        <f t="array" ref="C15">IFERROR(INDEX(#REF!,SMALL(IF(#REF!=rngInvoice,ROW(#REF!)-ROW(#REF!)), ROW(4:4)), MATCH($C$8,#REF!, 0)),"")</f>
        <v/>
      </c>
      <c r="D15" s="21" t="s">
        <v>49</v>
      </c>
      <c r="E15" s="20">
        <v>441.44</v>
      </c>
    </row>
    <row r="16" spans="1:7" ht="33.950000000000003" customHeight="1" thickBot="1" x14ac:dyDescent="0.3">
      <c r="A16" s="35" t="s">
        <v>12</v>
      </c>
      <c r="B16" s="36"/>
      <c r="C16" s="36"/>
      <c r="D16" s="36"/>
      <c r="E16" s="17">
        <f>SUM(E9:E15)</f>
        <v>251368.91</v>
      </c>
    </row>
  </sheetData>
  <sheetProtection selectLockedCells="1"/>
  <mergeCells count="5">
    <mergeCell ref="A1:E1"/>
    <mergeCell ref="A2:B2"/>
    <mergeCell ref="A3:B3"/>
    <mergeCell ref="A7:E7"/>
    <mergeCell ref="A16:D16"/>
  </mergeCells>
  <conditionalFormatting sqref="A9:D15">
    <cfRule type="expression" dxfId="25" priority="1">
      <formula>MOD(ROW(),2)=0</formula>
    </cfRule>
  </conditionalFormatting>
  <conditionalFormatting sqref="E9:E15">
    <cfRule type="expression" dxfId="24" priority="2">
      <formula>MOD(ROW(),2)=0</formula>
    </cfRule>
    <cfRule type="expression" dxfId="23" priority="3">
      <formula>MOD(ROW(),2)=1</formula>
    </cfRule>
  </conditionalFormatting>
  <printOptions horizontalCentered="1"/>
  <pageMargins left="0.7" right="0.7" top="1" bottom="1" header="0.3" footer="0.3"/>
  <pageSetup paperSize="9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2FF0F-788C-4835-BBBB-7E1A0C64E739}">
  <sheetPr>
    <tabColor theme="4" tint="-0.499984740745262"/>
    <pageSetUpPr autoPageBreaks="0" fitToPage="1"/>
  </sheetPr>
  <dimension ref="A1:G16"/>
  <sheetViews>
    <sheetView showGridLines="0" zoomScaleNormal="100" workbookViewId="0">
      <selection activeCell="E15" sqref="A9:E15"/>
    </sheetView>
  </sheetViews>
  <sheetFormatPr defaultColWidth="9" defaultRowHeight="33.950000000000003" customHeight="1" x14ac:dyDescent="0.25"/>
  <cols>
    <col min="1" max="1" width="37.140625" style="5" customWidth="1"/>
    <col min="2" max="2" width="24.7109375" style="5" customWidth="1"/>
    <col min="3" max="3" width="23.42578125" style="5" customWidth="1"/>
    <col min="4" max="4" width="47.140625" style="5" bestFit="1" customWidth="1"/>
    <col min="5" max="5" width="14.28515625" style="5" bestFit="1" customWidth="1"/>
    <col min="6" max="6" width="11.28515625" style="1" customWidth="1"/>
    <col min="7" max="8" width="9" style="1"/>
    <col min="9" max="11" width="9.42578125" style="1" customWidth="1"/>
    <col min="12" max="16384" width="9" style="1"/>
  </cols>
  <sheetData>
    <row r="1" spans="1:7" ht="18" x14ac:dyDescent="0.25">
      <c r="A1" s="33" t="s">
        <v>6</v>
      </c>
      <c r="B1" s="33"/>
      <c r="C1" s="33"/>
      <c r="D1" s="33"/>
      <c r="E1" s="33"/>
      <c r="F1" s="11"/>
      <c r="G1" s="11"/>
    </row>
    <row r="2" spans="1:7" ht="15" x14ac:dyDescent="0.25">
      <c r="A2" s="34" t="s">
        <v>10</v>
      </c>
      <c r="B2" s="34"/>
      <c r="C2" s="10"/>
      <c r="D2" s="10"/>
      <c r="E2" s="10"/>
      <c r="F2" s="11"/>
      <c r="G2" s="11"/>
    </row>
    <row r="3" spans="1:7" ht="15" x14ac:dyDescent="0.25">
      <c r="A3" s="34" t="s">
        <v>14</v>
      </c>
      <c r="B3" s="34" t="s">
        <v>7</v>
      </c>
      <c r="C3" s="10"/>
      <c r="D3" s="10"/>
      <c r="E3" s="10"/>
      <c r="F3" s="11"/>
      <c r="G3" s="11"/>
    </row>
    <row r="4" spans="1:7" ht="15" x14ac:dyDescent="0.25">
      <c r="A4" s="10" t="s">
        <v>8</v>
      </c>
      <c r="B4" s="10"/>
      <c r="C4" s="10"/>
      <c r="D4" s="10"/>
      <c r="E4" s="10"/>
      <c r="F4" s="11"/>
      <c r="G4" s="11"/>
    </row>
    <row r="5" spans="1:7" ht="15" x14ac:dyDescent="0.25">
      <c r="A5" s="10" t="s">
        <v>9</v>
      </c>
      <c r="B5" s="10"/>
      <c r="C5" s="10"/>
      <c r="D5" s="10"/>
      <c r="E5" s="10"/>
      <c r="F5" s="11"/>
      <c r="G5" s="11"/>
    </row>
    <row r="6" spans="1:7" ht="44.1" customHeight="1" x14ac:dyDescent="0.25">
      <c r="A6" s="9"/>
      <c r="B6" s="6"/>
      <c r="C6" s="6"/>
      <c r="D6" s="6"/>
      <c r="E6" s="6"/>
    </row>
    <row r="7" spans="1:7" ht="44.1" customHeight="1" x14ac:dyDescent="0.25">
      <c r="A7" s="32" t="s">
        <v>44</v>
      </c>
      <c r="B7" s="32"/>
      <c r="C7" s="32"/>
      <c r="D7" s="32"/>
      <c r="E7" s="32"/>
    </row>
    <row r="8" spans="1:7" s="2" customFormat="1" ht="18" x14ac:dyDescent="0.25">
      <c r="A8" s="15" t="s">
        <v>1</v>
      </c>
      <c r="B8" s="15" t="s">
        <v>2</v>
      </c>
      <c r="C8" s="15" t="s">
        <v>3</v>
      </c>
      <c r="D8" s="15" t="s">
        <v>4</v>
      </c>
      <c r="E8" s="15" t="s">
        <v>13</v>
      </c>
    </row>
    <row r="9" spans="1:7" s="2" customFormat="1" ht="25.5" customHeight="1" x14ac:dyDescent="0.25">
      <c r="A9" s="24" t="s">
        <v>0</v>
      </c>
      <c r="B9" s="24" t="str">
        <f t="array" ref="B9">IFERROR(INDEX(#REF!,SMALL(IF(#REF!=rngInvoice,ROW(#REF!)-ROW(#REF!)), ROW(#REF!)), MATCH($B$8,#REF!, 0)),"")</f>
        <v/>
      </c>
      <c r="C9" s="25" t="str">
        <f t="array" ref="C9">IFERROR(INDEX(#REF!,SMALL(IF(#REF!=rngInvoice,ROW(#REF!)-ROW(#REF!)), ROW(#REF!)), MATCH($C$8,#REF!, 0)),"")</f>
        <v/>
      </c>
      <c r="D9" s="26" t="s">
        <v>45</v>
      </c>
      <c r="E9" s="27">
        <v>203001.19</v>
      </c>
    </row>
    <row r="10" spans="1:7" s="2" customFormat="1" ht="29.25" customHeight="1" x14ac:dyDescent="0.25">
      <c r="A10" s="24" t="s">
        <v>0</v>
      </c>
      <c r="B10" s="24" t="str">
        <f t="array" ref="B10">IFERROR(INDEX(#REF!,SMALL(IF(#REF!=rngInvoice,ROW(#REF!)-ROW(#REF!)), ROW(6:6)), MATCH($B$8,#REF!, 0)),"")</f>
        <v/>
      </c>
      <c r="C10" s="25" t="str">
        <f t="array" ref="C10">IFERROR(INDEX(#REF!,SMALL(IF(#REF!=rngInvoice,ROW(#REF!)-ROW(#REF!)), ROW(6:6)), MATCH($C$8,#REF!, 0)),"")</f>
        <v/>
      </c>
      <c r="D10" s="26" t="s">
        <v>11</v>
      </c>
      <c r="E10" s="27">
        <v>34879.51</v>
      </c>
    </row>
    <row r="11" spans="1:7" s="2" customFormat="1" ht="27.75" customHeight="1" x14ac:dyDescent="0.25">
      <c r="A11" s="24" t="s">
        <v>0</v>
      </c>
      <c r="B11" s="24" t="str">
        <f t="array" ref="B11">IFERROR(INDEX(#REF!,SMALL(IF(#REF!=rngInvoice,ROW(#REF!)-ROW(#REF!)), ROW(6:6)), MATCH($B$8,#REF!, 0)),"")</f>
        <v/>
      </c>
      <c r="C11" s="25" t="str">
        <f t="array" ref="C11">IFERROR(INDEX(#REF!,SMALL(IF(#REF!=rngInvoice,ROW(#REF!)-ROW(#REF!)), ROW(6:6)), MATCH($C$8,#REF!, 0)),"")</f>
        <v/>
      </c>
      <c r="D11" s="26" t="s">
        <v>5</v>
      </c>
      <c r="E11" s="27">
        <v>13438.94</v>
      </c>
    </row>
    <row r="12" spans="1:7" s="2" customFormat="1" ht="27" hidden="1" customHeight="1" x14ac:dyDescent="0.25">
      <c r="A12" s="24" t="s">
        <v>0</v>
      </c>
      <c r="B12" s="24" t="str">
        <f t="array" ref="B12">IFERROR(INDEX(#REF!,SMALL(IF(#REF!=rngInvoice,ROW(#REF!)-ROW(#REF!)), ROW(3:3)), MATCH($B$8,#REF!, 0)),"")</f>
        <v/>
      </c>
      <c r="C12" s="25" t="str">
        <f t="array" ref="C12">IFERROR(INDEX(#REF!,SMALL(IF(#REF!=rngInvoice,ROW(#REF!)-ROW(#REF!)), ROW(3:3)), MATCH($C$8,#REF!, 0)),"")</f>
        <v/>
      </c>
      <c r="D12" s="25" t="s">
        <v>39</v>
      </c>
      <c r="E12" s="27"/>
    </row>
    <row r="13" spans="1:7" s="2" customFormat="1" ht="27" hidden="1" customHeight="1" x14ac:dyDescent="0.25">
      <c r="A13" s="24" t="s">
        <v>0</v>
      </c>
      <c r="B13" s="24"/>
      <c r="C13" s="25"/>
      <c r="D13" s="25" t="s">
        <v>18</v>
      </c>
      <c r="E13" s="28"/>
    </row>
    <row r="14" spans="1:7" s="2" customFormat="1" ht="27" hidden="1" customHeight="1" x14ac:dyDescent="0.25">
      <c r="A14" s="24"/>
      <c r="B14" s="24"/>
      <c r="C14" s="25"/>
      <c r="D14" s="25"/>
      <c r="E14" s="27"/>
    </row>
    <row r="15" spans="1:7" s="12" customFormat="1" ht="15.75" x14ac:dyDescent="0.25">
      <c r="A15" s="24" t="s">
        <v>0</v>
      </c>
      <c r="B15" s="24" t="str">
        <f t="array" ref="B15">IFERROR(INDEX(#REF!,SMALL(IF(#REF!=rngInvoice,ROW(#REF!)-ROW(#REF!)), ROW(4:4)), MATCH($B$8,#REF!, 0)),"")</f>
        <v/>
      </c>
      <c r="C15" s="25" t="str">
        <f t="array" ref="C15">IFERROR(INDEX(#REF!,SMALL(IF(#REF!=rngInvoice,ROW(#REF!)-ROW(#REF!)), ROW(4:4)), MATCH($C$8,#REF!, 0)),"")</f>
        <v/>
      </c>
      <c r="D15" s="26" t="s">
        <v>46</v>
      </c>
      <c r="E15" s="27">
        <v>1011.94</v>
      </c>
    </row>
    <row r="16" spans="1:7" ht="33.950000000000003" customHeight="1" thickBot="1" x14ac:dyDescent="0.3">
      <c r="A16" s="35" t="s">
        <v>12</v>
      </c>
      <c r="B16" s="36"/>
      <c r="C16" s="36"/>
      <c r="D16" s="36"/>
      <c r="E16" s="17">
        <f>SUM(E9:E15)</f>
        <v>252331.58000000002</v>
      </c>
    </row>
  </sheetData>
  <sheetProtection selectLockedCells="1"/>
  <mergeCells count="5">
    <mergeCell ref="A1:E1"/>
    <mergeCell ref="A2:B2"/>
    <mergeCell ref="A3:B3"/>
    <mergeCell ref="A7:E7"/>
    <mergeCell ref="A16:D16"/>
  </mergeCells>
  <conditionalFormatting sqref="A9:D15">
    <cfRule type="expression" dxfId="22" priority="1">
      <formula>MOD(ROW(),2)=0</formula>
    </cfRule>
  </conditionalFormatting>
  <conditionalFormatting sqref="E9:E15">
    <cfRule type="expression" dxfId="21" priority="2">
      <formula>MOD(ROW(),2)=0</formula>
    </cfRule>
    <cfRule type="expression" dxfId="20" priority="3">
      <formula>MOD(ROW(),2)=1</formula>
    </cfRule>
  </conditionalFormatting>
  <printOptions horizontalCentered="1"/>
  <pageMargins left="0.7" right="0.7" top="1" bottom="1" header="0.3" footer="0.3"/>
  <pageSetup paperSize="9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26223-8069-4F6A-94B4-5F1F34375A37}">
  <sheetPr>
    <tabColor theme="4" tint="-0.499984740745262"/>
    <pageSetUpPr autoPageBreaks="0" fitToPage="1"/>
  </sheetPr>
  <dimension ref="A1:G15"/>
  <sheetViews>
    <sheetView showGridLines="0" topLeftCell="A6" zoomScaleNormal="100" workbookViewId="0">
      <selection activeCell="I14" sqref="I14"/>
    </sheetView>
  </sheetViews>
  <sheetFormatPr defaultColWidth="9" defaultRowHeight="33.950000000000003" customHeight="1" x14ac:dyDescent="0.25"/>
  <cols>
    <col min="1" max="1" width="37.140625" style="5" customWidth="1"/>
    <col min="2" max="2" width="24.7109375" style="5" customWidth="1"/>
    <col min="3" max="3" width="23.42578125" style="5" customWidth="1"/>
    <col min="4" max="4" width="47.140625" style="5" bestFit="1" customWidth="1"/>
    <col min="5" max="5" width="14.28515625" style="5" bestFit="1" customWidth="1"/>
    <col min="6" max="6" width="11.28515625" style="1" customWidth="1"/>
    <col min="7" max="8" width="9" style="1"/>
    <col min="9" max="11" width="9.42578125" style="1" customWidth="1"/>
    <col min="12" max="16384" width="9" style="1"/>
  </cols>
  <sheetData>
    <row r="1" spans="1:7" ht="18" x14ac:dyDescent="0.25">
      <c r="A1" s="33" t="s">
        <v>6</v>
      </c>
      <c r="B1" s="33"/>
      <c r="C1" s="33"/>
      <c r="D1" s="33"/>
      <c r="E1" s="33"/>
      <c r="F1" s="11"/>
      <c r="G1" s="11"/>
    </row>
    <row r="2" spans="1:7" ht="15" x14ac:dyDescent="0.25">
      <c r="A2" s="34" t="s">
        <v>10</v>
      </c>
      <c r="B2" s="34"/>
      <c r="C2" s="23"/>
      <c r="D2" s="23"/>
      <c r="E2" s="23"/>
      <c r="F2" s="11"/>
      <c r="G2" s="11"/>
    </row>
    <row r="3" spans="1:7" ht="15" x14ac:dyDescent="0.25">
      <c r="A3" s="34" t="s">
        <v>14</v>
      </c>
      <c r="B3" s="34" t="s">
        <v>7</v>
      </c>
      <c r="C3" s="23"/>
      <c r="D3" s="23"/>
      <c r="E3" s="23"/>
      <c r="F3" s="11"/>
      <c r="G3" s="11"/>
    </row>
    <row r="4" spans="1:7" ht="15" x14ac:dyDescent="0.25">
      <c r="A4" s="23" t="s">
        <v>8</v>
      </c>
      <c r="B4" s="23"/>
      <c r="C4" s="23"/>
      <c r="D4" s="23"/>
      <c r="E4" s="23"/>
      <c r="F4" s="11"/>
      <c r="G4" s="11"/>
    </row>
    <row r="5" spans="1:7" ht="15" x14ac:dyDescent="0.25">
      <c r="A5" s="23" t="s">
        <v>9</v>
      </c>
      <c r="B5" s="23"/>
      <c r="C5" s="23"/>
      <c r="D5" s="23"/>
      <c r="E5" s="23"/>
      <c r="F5" s="11"/>
      <c r="G5" s="11"/>
    </row>
    <row r="6" spans="1:7" ht="44.1" customHeight="1" x14ac:dyDescent="0.25">
      <c r="A6" s="9"/>
      <c r="B6" s="6"/>
      <c r="C6" s="6"/>
      <c r="D6" s="6"/>
      <c r="E6" s="6"/>
    </row>
    <row r="7" spans="1:7" ht="44.1" customHeight="1" x14ac:dyDescent="0.25">
      <c r="A7" s="32" t="s">
        <v>50</v>
      </c>
      <c r="B7" s="32"/>
      <c r="C7" s="32"/>
      <c r="D7" s="32"/>
      <c r="E7" s="32"/>
    </row>
    <row r="8" spans="1:7" s="2" customFormat="1" ht="18" x14ac:dyDescent="0.25">
      <c r="A8" s="15" t="s">
        <v>1</v>
      </c>
      <c r="B8" s="15" t="s">
        <v>2</v>
      </c>
      <c r="C8" s="15" t="s">
        <v>3</v>
      </c>
      <c r="D8" s="15" t="s">
        <v>4</v>
      </c>
      <c r="E8" s="15" t="s">
        <v>13</v>
      </c>
    </row>
    <row r="9" spans="1:7" s="2" customFormat="1" ht="25.5" customHeight="1" x14ac:dyDescent="0.25">
      <c r="A9" s="24" t="s">
        <v>0</v>
      </c>
      <c r="B9" s="24" t="str">
        <f t="array" ref="B9">IFERROR(INDEX(#REF!,SMALL(IF(#REF!=rngInvoice,ROW(#REF!)-ROW(#REF!)), ROW(#REF!)), MATCH($B$8,#REF!, 0)),"")</f>
        <v/>
      </c>
      <c r="C9" s="25" t="str">
        <f t="array" ref="C9">IFERROR(INDEX(#REF!,SMALL(IF(#REF!=rngInvoice,ROW(#REF!)-ROW(#REF!)), ROW(#REF!)), MATCH($C$8,#REF!, 0)),"")</f>
        <v/>
      </c>
      <c r="D9" s="26" t="s">
        <v>51</v>
      </c>
      <c r="E9" s="27">
        <f>210492.61-E11</f>
        <v>198472.83</v>
      </c>
    </row>
    <row r="10" spans="1:7" s="2" customFormat="1" ht="29.25" customHeight="1" x14ac:dyDescent="0.25">
      <c r="A10" s="24" t="s">
        <v>0</v>
      </c>
      <c r="B10" s="24" t="str">
        <f t="array" ref="B10">IFERROR(INDEX(#REF!,SMALL(IF(#REF!=rngInvoice,ROW(#REF!)-ROW(#REF!)), ROW(6:6)), MATCH($B$8,#REF!, 0)),"")</f>
        <v/>
      </c>
      <c r="C10" s="25" t="str">
        <f t="array" ref="C10">IFERROR(INDEX(#REF!,SMALL(IF(#REF!=rngInvoice,ROW(#REF!)-ROW(#REF!)), ROW(6:6)), MATCH($C$8,#REF!, 0)),"")</f>
        <v/>
      </c>
      <c r="D10" s="26" t="s">
        <v>11</v>
      </c>
      <c r="E10" s="27">
        <v>33933.839999999997</v>
      </c>
    </row>
    <row r="11" spans="1:7" s="2" customFormat="1" ht="27.75" customHeight="1" x14ac:dyDescent="0.25">
      <c r="A11" s="24" t="s">
        <v>0</v>
      </c>
      <c r="B11" s="24" t="str">
        <f t="array" ref="B11">IFERROR(INDEX(#REF!,SMALL(IF(#REF!=rngInvoice,ROW(#REF!)-ROW(#REF!)), ROW(6:6)), MATCH($B$8,#REF!, 0)),"")</f>
        <v/>
      </c>
      <c r="C11" s="25" t="str">
        <f t="array" ref="C11">IFERROR(INDEX(#REF!,SMALL(IF(#REF!=rngInvoice,ROW(#REF!)-ROW(#REF!)), ROW(6:6)), MATCH($C$8,#REF!, 0)),"")</f>
        <v/>
      </c>
      <c r="D11" s="26" t="s">
        <v>5</v>
      </c>
      <c r="E11" s="27">
        <v>12019.78</v>
      </c>
    </row>
    <row r="12" spans="1:7" s="2" customFormat="1" ht="27" customHeight="1" x14ac:dyDescent="0.25">
      <c r="A12" s="24" t="s">
        <v>0</v>
      </c>
      <c r="B12" s="24" t="str">
        <f t="array" ref="B12">IFERROR(INDEX(#REF!,SMALL(IF(#REF!=rngInvoice,ROW(#REF!)-ROW(#REF!)), ROW(3:3)), MATCH($B$8,#REF!, 0)),"")</f>
        <v/>
      </c>
      <c r="C12" s="25" t="str">
        <f t="array" ref="C12">IFERROR(INDEX(#REF!,SMALL(IF(#REF!=rngInvoice,ROW(#REF!)-ROW(#REF!)), ROW(3:3)), MATCH($C$8,#REF!, 0)),"")</f>
        <v/>
      </c>
      <c r="D12" s="25" t="s">
        <v>39</v>
      </c>
      <c r="E12" s="27">
        <f>1207.76+720</f>
        <v>1927.76</v>
      </c>
    </row>
    <row r="13" spans="1:7" s="2" customFormat="1" ht="27" customHeight="1" x14ac:dyDescent="0.25">
      <c r="A13" s="24" t="s">
        <v>0</v>
      </c>
      <c r="B13" s="24"/>
      <c r="C13" s="25"/>
      <c r="D13" s="25" t="s">
        <v>18</v>
      </c>
      <c r="E13" s="28">
        <f>27900+300</f>
        <v>28200</v>
      </c>
    </row>
    <row r="14" spans="1:7" s="12" customFormat="1" ht="15.75" x14ac:dyDescent="0.25">
      <c r="A14" s="24" t="s">
        <v>0</v>
      </c>
      <c r="B14" s="24" t="str">
        <f t="array" ref="B14">IFERROR(INDEX(#REF!,SMALL(IF(#REF!=rngInvoice,ROW(#REF!)-ROW(#REF!)), ROW(4:4)), MATCH($B$8,#REF!, 0)),"")</f>
        <v/>
      </c>
      <c r="C14" s="25" t="str">
        <f t="array" ref="C14">IFERROR(INDEX(#REF!,SMALL(IF(#REF!=rngInvoice,ROW(#REF!)-ROW(#REF!)), ROW(4:4)), MATCH($C$8,#REF!, 0)),"")</f>
        <v/>
      </c>
      <c r="D14" s="26" t="s">
        <v>49</v>
      </c>
      <c r="E14" s="27">
        <v>882.88</v>
      </c>
    </row>
    <row r="15" spans="1:7" ht="33.950000000000003" customHeight="1" thickBot="1" x14ac:dyDescent="0.3">
      <c r="A15" s="35" t="s">
        <v>12</v>
      </c>
      <c r="B15" s="36"/>
      <c r="C15" s="36"/>
      <c r="D15" s="36"/>
      <c r="E15" s="17">
        <f>SUM(E9:E14)</f>
        <v>275437.08999999997</v>
      </c>
    </row>
  </sheetData>
  <sheetProtection selectLockedCells="1"/>
  <mergeCells count="5">
    <mergeCell ref="A1:E1"/>
    <mergeCell ref="A2:B2"/>
    <mergeCell ref="A3:B3"/>
    <mergeCell ref="A7:E7"/>
    <mergeCell ref="A15:D15"/>
  </mergeCells>
  <conditionalFormatting sqref="A9:D14">
    <cfRule type="expression" dxfId="19" priority="1">
      <formula>MOD(ROW(),2)=0</formula>
    </cfRule>
  </conditionalFormatting>
  <conditionalFormatting sqref="E9:E14">
    <cfRule type="expression" dxfId="18" priority="2">
      <formula>MOD(ROW(),2)=0</formula>
    </cfRule>
    <cfRule type="expression" dxfId="17" priority="3">
      <formula>MOD(ROW(),2)=1</formula>
    </cfRule>
  </conditionalFormatting>
  <printOptions horizontalCentered="1"/>
  <pageMargins left="0.7" right="0.7" top="1" bottom="1" header="0.3" footer="0.3"/>
  <pageSetup paperSize="9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E7618-00FE-47B1-B91A-C9E017DAAA67}">
  <sheetPr>
    <tabColor theme="4" tint="-0.499984740745262"/>
    <pageSetUpPr autoPageBreaks="0" fitToPage="1"/>
  </sheetPr>
  <dimension ref="A1:G15"/>
  <sheetViews>
    <sheetView showGridLines="0" tabSelected="1" zoomScaleNormal="100" workbookViewId="0">
      <selection activeCell="D6" sqref="D6"/>
    </sheetView>
  </sheetViews>
  <sheetFormatPr defaultColWidth="9" defaultRowHeight="33.950000000000003" customHeight="1" x14ac:dyDescent="0.25"/>
  <cols>
    <col min="1" max="1" width="37.140625" style="5" customWidth="1"/>
    <col min="2" max="2" width="24.7109375" style="5" customWidth="1"/>
    <col min="3" max="3" width="23.42578125" style="5" customWidth="1"/>
    <col min="4" max="4" width="47.140625" style="5" bestFit="1" customWidth="1"/>
    <col min="5" max="5" width="14.28515625" style="5" bestFit="1" customWidth="1"/>
    <col min="6" max="6" width="11.28515625" style="1" customWidth="1"/>
    <col min="7" max="8" width="9" style="1"/>
    <col min="9" max="11" width="9.42578125" style="1" customWidth="1"/>
    <col min="12" max="16384" width="9" style="1"/>
  </cols>
  <sheetData>
    <row r="1" spans="1:7" ht="18" x14ac:dyDescent="0.25">
      <c r="A1" s="33" t="s">
        <v>6</v>
      </c>
      <c r="B1" s="33"/>
      <c r="C1" s="33"/>
      <c r="D1" s="33"/>
      <c r="E1" s="33"/>
      <c r="F1" s="11"/>
      <c r="G1" s="11"/>
    </row>
    <row r="2" spans="1:7" ht="15" x14ac:dyDescent="0.25">
      <c r="A2" s="34" t="s">
        <v>10</v>
      </c>
      <c r="B2" s="34"/>
      <c r="C2" s="29"/>
      <c r="D2" s="29"/>
      <c r="E2" s="29"/>
      <c r="F2" s="11"/>
      <c r="G2" s="11"/>
    </row>
    <row r="3" spans="1:7" ht="15" x14ac:dyDescent="0.25">
      <c r="A3" s="34" t="s">
        <v>14</v>
      </c>
      <c r="B3" s="34" t="s">
        <v>7</v>
      </c>
      <c r="C3" s="29"/>
      <c r="D3" s="29"/>
      <c r="E3" s="29"/>
      <c r="F3" s="11"/>
      <c r="G3" s="11"/>
    </row>
    <row r="4" spans="1:7" ht="15" x14ac:dyDescent="0.25">
      <c r="A4" s="29" t="s">
        <v>8</v>
      </c>
      <c r="B4" s="29"/>
      <c r="C4" s="29"/>
      <c r="D4" s="29"/>
      <c r="E4" s="29"/>
      <c r="F4" s="11"/>
      <c r="G4" s="11"/>
    </row>
    <row r="5" spans="1:7" ht="15" x14ac:dyDescent="0.25">
      <c r="A5" s="29" t="s">
        <v>9</v>
      </c>
      <c r="B5" s="29"/>
      <c r="C5" s="29"/>
      <c r="D5" s="29"/>
      <c r="E5" s="29"/>
      <c r="F5" s="11"/>
      <c r="G5" s="11"/>
    </row>
    <row r="6" spans="1:7" ht="44.1" customHeight="1" x14ac:dyDescent="0.25">
      <c r="A6" s="9"/>
      <c r="B6" s="6"/>
      <c r="C6" s="6"/>
      <c r="D6" s="6"/>
      <c r="E6" s="6"/>
    </row>
    <row r="7" spans="1:7" ht="44.1" customHeight="1" x14ac:dyDescent="0.25">
      <c r="A7" s="32" t="s">
        <v>52</v>
      </c>
      <c r="B7" s="32"/>
      <c r="C7" s="32"/>
      <c r="D7" s="32"/>
      <c r="E7" s="32"/>
    </row>
    <row r="8" spans="1:7" s="2" customFormat="1" ht="18" x14ac:dyDescent="0.25">
      <c r="A8" s="15" t="s">
        <v>1</v>
      </c>
      <c r="B8" s="15" t="s">
        <v>2</v>
      </c>
      <c r="C8" s="15" t="s">
        <v>3</v>
      </c>
      <c r="D8" s="15" t="s">
        <v>4</v>
      </c>
      <c r="E8" s="15" t="s">
        <v>13</v>
      </c>
    </row>
    <row r="9" spans="1:7" s="2" customFormat="1" ht="25.5" customHeight="1" x14ac:dyDescent="0.25">
      <c r="A9" s="24" t="s">
        <v>0</v>
      </c>
      <c r="B9" s="24" t="str">
        <f t="array" ref="B9">IFERROR(INDEX(#REF!,SMALL(IF(#REF!=rngInvoice,ROW(#REF!)-ROW(#REF!)), ROW(#REF!)), MATCH($B$8,#REF!, 0)),"")</f>
        <v/>
      </c>
      <c r="C9" s="25" t="str">
        <f t="array" ref="C9">IFERROR(INDEX(#REF!,SMALL(IF(#REF!=rngInvoice,ROW(#REF!)-ROW(#REF!)), ROW(#REF!)), MATCH($C$8,#REF!, 0)),"")</f>
        <v/>
      </c>
      <c r="D9" s="26" t="s">
        <v>51</v>
      </c>
      <c r="E9" s="27">
        <f>196911.03-E11</f>
        <v>195059.97</v>
      </c>
    </row>
    <row r="10" spans="1:7" s="2" customFormat="1" ht="29.25" customHeight="1" x14ac:dyDescent="0.25">
      <c r="A10" s="24" t="s">
        <v>0</v>
      </c>
      <c r="B10" s="24" t="str">
        <f t="array" ref="B10">IFERROR(INDEX(#REF!,SMALL(IF(#REF!=rngInvoice,ROW(#REF!)-ROW(#REF!)), ROW(6:6)), MATCH($B$8,#REF!, 0)),"")</f>
        <v/>
      </c>
      <c r="C10" s="25" t="str">
        <f t="array" ref="C10">IFERROR(INDEX(#REF!,SMALL(IF(#REF!=rngInvoice,ROW(#REF!)-ROW(#REF!)), ROW(6:6)), MATCH($C$8,#REF!, 0)),"")</f>
        <v/>
      </c>
      <c r="D10" s="26" t="s">
        <v>11</v>
      </c>
      <c r="E10" s="27">
        <v>31801.91</v>
      </c>
    </row>
    <row r="11" spans="1:7" s="2" customFormat="1" ht="27.75" customHeight="1" x14ac:dyDescent="0.25">
      <c r="A11" s="24" t="s">
        <v>0</v>
      </c>
      <c r="B11" s="24" t="str">
        <f t="array" ref="B11">IFERROR(INDEX(#REF!,SMALL(IF(#REF!=rngInvoice,ROW(#REF!)-ROW(#REF!)), ROW(6:6)), MATCH($B$8,#REF!, 0)),"")</f>
        <v/>
      </c>
      <c r="C11" s="25" t="str">
        <f t="array" ref="C11">IFERROR(INDEX(#REF!,SMALL(IF(#REF!=rngInvoice,ROW(#REF!)-ROW(#REF!)), ROW(6:6)), MATCH($C$8,#REF!, 0)),"")</f>
        <v/>
      </c>
      <c r="D11" s="26" t="s">
        <v>5</v>
      </c>
      <c r="E11" s="27">
        <v>1851.06</v>
      </c>
    </row>
    <row r="12" spans="1:7" s="2" customFormat="1" ht="27" customHeight="1" x14ac:dyDescent="0.25">
      <c r="A12" s="24" t="s">
        <v>0</v>
      </c>
      <c r="B12" s="24" t="str">
        <f t="array" ref="B12">IFERROR(INDEX(#REF!,SMALL(IF(#REF!=rngInvoice,ROW(#REF!)-ROW(#REF!)), ROW(3:3)), MATCH($B$8,#REF!, 0)),"")</f>
        <v/>
      </c>
      <c r="C12" s="25" t="str">
        <f t="array" ref="C12">IFERROR(INDEX(#REF!,SMALL(IF(#REF!=rngInvoice,ROW(#REF!)-ROW(#REF!)), ROW(3:3)), MATCH($C$8,#REF!, 0)),"")</f>
        <v/>
      </c>
      <c r="D12" s="25" t="s">
        <v>39</v>
      </c>
      <c r="E12" s="27">
        <v>500.63</v>
      </c>
    </row>
    <row r="13" spans="1:7" s="2" customFormat="1" ht="27" hidden="1" customHeight="1" x14ac:dyDescent="0.25">
      <c r="A13" s="24" t="s">
        <v>0</v>
      </c>
      <c r="B13" s="24"/>
      <c r="C13" s="25"/>
      <c r="D13" s="25" t="s">
        <v>18</v>
      </c>
      <c r="E13" s="28"/>
    </row>
    <row r="14" spans="1:7" s="12" customFormat="1" ht="15.75" x14ac:dyDescent="0.25">
      <c r="A14" s="24" t="s">
        <v>0</v>
      </c>
      <c r="B14" s="24" t="str">
        <f t="array" ref="B14">IFERROR(INDEX(#REF!,SMALL(IF(#REF!=rngInvoice,ROW(#REF!)-ROW(#REF!)), ROW(4:4)), MATCH($B$8,#REF!, 0)),"")</f>
        <v/>
      </c>
      <c r="C14" s="25" t="str">
        <f t="array" ref="C14">IFERROR(INDEX(#REF!,SMALL(IF(#REF!=rngInvoice,ROW(#REF!)-ROW(#REF!)), ROW(4:4)), MATCH($C$8,#REF!, 0)),"")</f>
        <v/>
      </c>
      <c r="D14" s="26" t="s">
        <v>53</v>
      </c>
      <c r="E14" s="27">
        <v>689.75</v>
      </c>
    </row>
    <row r="15" spans="1:7" ht="33.950000000000003" customHeight="1" thickBot="1" x14ac:dyDescent="0.3">
      <c r="A15" s="35" t="s">
        <v>12</v>
      </c>
      <c r="B15" s="36"/>
      <c r="C15" s="36"/>
      <c r="D15" s="36"/>
      <c r="E15" s="17">
        <f>SUM(E9:E14)</f>
        <v>229903.32</v>
      </c>
    </row>
  </sheetData>
  <sheetProtection selectLockedCells="1"/>
  <mergeCells count="5">
    <mergeCell ref="A1:E1"/>
    <mergeCell ref="A2:B2"/>
    <mergeCell ref="A3:B3"/>
    <mergeCell ref="A7:E7"/>
    <mergeCell ref="A15:D15"/>
  </mergeCells>
  <conditionalFormatting sqref="A9:D14">
    <cfRule type="expression" dxfId="16" priority="1">
      <formula>MOD(ROW(),2)=0</formula>
    </cfRule>
  </conditionalFormatting>
  <conditionalFormatting sqref="E9:E14">
    <cfRule type="expression" dxfId="15" priority="2">
      <formula>MOD(ROW(),2)=0</formula>
    </cfRule>
    <cfRule type="expression" dxfId="14" priority="3">
      <formula>MOD(ROW(),2)=1</formula>
    </cfRule>
  </conditionalFormatting>
  <printOptions horizontalCentered="1"/>
  <pageMargins left="0.7" right="0.7" top="1" bottom="1" header="0.3" footer="0.3"/>
  <pageSetup paperSize="9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F49AC-68CE-4705-B470-568510B36BA9}">
  <sheetPr>
    <tabColor theme="4" tint="-0.499984740745262"/>
    <pageSetUpPr autoPageBreaks="0" fitToPage="1"/>
  </sheetPr>
  <dimension ref="A1:G13"/>
  <sheetViews>
    <sheetView showGridLines="0" zoomScaleNormal="100" workbookViewId="0">
      <selection activeCell="A14" sqref="A14"/>
    </sheetView>
  </sheetViews>
  <sheetFormatPr defaultColWidth="9" defaultRowHeight="33.950000000000003" customHeight="1" x14ac:dyDescent="0.25"/>
  <cols>
    <col min="1" max="1" width="37.140625" style="5" customWidth="1"/>
    <col min="2" max="2" width="24.7109375" style="5" customWidth="1"/>
    <col min="3" max="3" width="23.42578125" style="5" customWidth="1"/>
    <col min="4" max="4" width="35.28515625" style="5" customWidth="1"/>
    <col min="5" max="5" width="14.28515625" style="5" bestFit="1" customWidth="1"/>
    <col min="6" max="6" width="11.28515625" style="1" customWidth="1"/>
    <col min="7" max="8" width="9" style="1"/>
    <col min="9" max="11" width="9.42578125" style="1" customWidth="1"/>
    <col min="12" max="16384" width="9" style="1"/>
  </cols>
  <sheetData>
    <row r="1" spans="1:7" ht="18" x14ac:dyDescent="0.25">
      <c r="A1" s="33" t="s">
        <v>6</v>
      </c>
      <c r="B1" s="33"/>
      <c r="C1" s="33"/>
      <c r="D1" s="33"/>
      <c r="E1" s="33"/>
      <c r="F1" s="11"/>
      <c r="G1" s="11"/>
    </row>
    <row r="2" spans="1:7" ht="15" x14ac:dyDescent="0.25">
      <c r="A2" s="34" t="s">
        <v>10</v>
      </c>
      <c r="B2" s="34"/>
      <c r="C2" s="10"/>
      <c r="D2" s="10"/>
      <c r="E2" s="10"/>
      <c r="F2" s="11"/>
      <c r="G2" s="11"/>
    </row>
    <row r="3" spans="1:7" ht="15" x14ac:dyDescent="0.25">
      <c r="A3" s="34" t="s">
        <v>14</v>
      </c>
      <c r="B3" s="34" t="s">
        <v>7</v>
      </c>
      <c r="C3" s="10"/>
      <c r="D3" s="10"/>
      <c r="E3" s="10"/>
      <c r="F3" s="11"/>
      <c r="G3" s="11"/>
    </row>
    <row r="4" spans="1:7" ht="15" x14ac:dyDescent="0.25">
      <c r="A4" s="10" t="s">
        <v>8</v>
      </c>
      <c r="B4" s="10"/>
      <c r="C4" s="10"/>
      <c r="D4" s="10"/>
      <c r="E4" s="10"/>
      <c r="F4" s="11"/>
      <c r="G4" s="11"/>
    </row>
    <row r="5" spans="1:7" ht="15" x14ac:dyDescent="0.25">
      <c r="A5" s="10" t="s">
        <v>9</v>
      </c>
      <c r="B5" s="10"/>
      <c r="C5" s="10"/>
      <c r="D5" s="10"/>
      <c r="E5" s="10"/>
      <c r="F5" s="11"/>
      <c r="G5" s="11"/>
    </row>
    <row r="6" spans="1:7" ht="44.1" customHeight="1" x14ac:dyDescent="0.25">
      <c r="A6" s="9"/>
      <c r="B6" s="6"/>
      <c r="C6" s="6"/>
      <c r="D6" s="6"/>
      <c r="E6" s="6"/>
    </row>
    <row r="7" spans="1:7" ht="44.1" customHeight="1" x14ac:dyDescent="0.25">
      <c r="A7" s="32" t="s">
        <v>19</v>
      </c>
      <c r="B7" s="32"/>
      <c r="C7" s="32"/>
      <c r="D7" s="32"/>
      <c r="E7" s="32"/>
    </row>
    <row r="8" spans="1:7" s="2" customFormat="1" ht="18" x14ac:dyDescent="0.25">
      <c r="A8" s="15" t="s">
        <v>1</v>
      </c>
      <c r="B8" s="15" t="s">
        <v>2</v>
      </c>
      <c r="C8" s="15" t="s">
        <v>3</v>
      </c>
      <c r="D8" s="15" t="s">
        <v>4</v>
      </c>
      <c r="E8" s="15" t="s">
        <v>13</v>
      </c>
    </row>
    <row r="9" spans="1:7" s="2" customFormat="1" ht="25.5" customHeight="1" x14ac:dyDescent="0.25">
      <c r="A9" s="4" t="s">
        <v>0</v>
      </c>
      <c r="B9" s="4" t="str">
        <f t="array" ref="B9">IFERROR(INDEX(#REF!,SMALL(IF(#REF!=rngInvoice,ROW(#REF!)-ROW(#REF!)), ROW(#REF!)), MATCH($B$8,#REF!, 0)),"")</f>
        <v/>
      </c>
      <c r="C9" s="3" t="str">
        <f t="array" ref="C9">IFERROR(INDEX(#REF!,SMALL(IF(#REF!=rngInvoice,ROW(#REF!)-ROW(#REF!)), ROW(#REF!)), MATCH($C$8,#REF!, 0)),"")</f>
        <v/>
      </c>
      <c r="D9" s="14" t="s">
        <v>16</v>
      </c>
      <c r="E9" s="8">
        <v>187079.51</v>
      </c>
    </row>
    <row r="10" spans="1:7" s="2" customFormat="1" ht="29.25" customHeight="1" x14ac:dyDescent="0.25">
      <c r="A10" s="4" t="s">
        <v>0</v>
      </c>
      <c r="B10" s="4" t="str">
        <f t="array" ref="B10">IFERROR(INDEX(#REF!,SMALL(IF(#REF!=rngInvoice,ROW(#REF!)-ROW(#REF!)), ROW(6:6)), MATCH($B$8,#REF!, 0)),"")</f>
        <v/>
      </c>
      <c r="C10" s="3" t="str">
        <f t="array" ref="C10">IFERROR(INDEX(#REF!,SMALL(IF(#REF!=rngInvoice,ROW(#REF!)-ROW(#REF!)), ROW(6:6)), MATCH($C$8,#REF!, 0)),"")</f>
        <v/>
      </c>
      <c r="D10" s="7" t="s">
        <v>11</v>
      </c>
      <c r="E10" s="8">
        <v>30947.16</v>
      </c>
    </row>
    <row r="11" spans="1:7" s="2" customFormat="1" ht="27.75" customHeight="1" x14ac:dyDescent="0.25">
      <c r="A11" s="4" t="s">
        <v>0</v>
      </c>
      <c r="B11" s="4" t="str">
        <f t="array" ref="B11">IFERROR(INDEX(#REF!,SMALL(IF(#REF!=rngInvoice,ROW(#REF!)-ROW(#REF!)), ROW(6:6)), MATCH($B$8,#REF!, 0)),"")</f>
        <v/>
      </c>
      <c r="C11" s="3" t="str">
        <f t="array" ref="C11">IFERROR(INDEX(#REF!,SMALL(IF(#REF!=rngInvoice,ROW(#REF!)-ROW(#REF!)), ROW(6:6)), MATCH($C$8,#REF!, 0)),"")</f>
        <v/>
      </c>
      <c r="D11" s="7" t="s">
        <v>5</v>
      </c>
      <c r="E11" s="8">
        <v>6985.68</v>
      </c>
    </row>
    <row r="12" spans="1:7" s="2" customFormat="1" ht="27" customHeight="1" thickBot="1" x14ac:dyDescent="0.3">
      <c r="A12" s="4" t="s">
        <v>0</v>
      </c>
      <c r="B12" s="4" t="str">
        <f t="array" ref="B12">IFERROR(INDEX(#REF!,SMALL(IF(#REF!=rngInvoice,ROW(#REF!)-ROW(#REF!)), ROW(3:3)), MATCH($B$8,#REF!, 0)),"")</f>
        <v/>
      </c>
      <c r="C12" s="3" t="str">
        <f t="array" ref="C12">IFERROR(INDEX(#REF!,SMALL(IF(#REF!=rngInvoice,ROW(#REF!)-ROW(#REF!)), ROW(3:3)), MATCH($C$8,#REF!, 0)),"")</f>
        <v/>
      </c>
      <c r="D12" s="3" t="s">
        <v>18</v>
      </c>
      <c r="E12" s="8">
        <v>26700</v>
      </c>
    </row>
    <row r="13" spans="1:7" s="12" customFormat="1" ht="16.5" thickBot="1" x14ac:dyDescent="0.3">
      <c r="A13" s="30" t="s">
        <v>12</v>
      </c>
      <c r="B13" s="31"/>
      <c r="C13" s="31"/>
      <c r="D13" s="31"/>
      <c r="E13" s="13">
        <f>SUBTOTAL(109,FakturaProjekta23[Iznos/€])</f>
        <v>251712.35</v>
      </c>
    </row>
  </sheetData>
  <sheetProtection selectLockedCells="1"/>
  <mergeCells count="5">
    <mergeCell ref="A13:D13"/>
    <mergeCell ref="A7:E7"/>
    <mergeCell ref="A1:E1"/>
    <mergeCell ref="A2:B2"/>
    <mergeCell ref="A3:B3"/>
  </mergeCells>
  <conditionalFormatting sqref="A9:D12">
    <cfRule type="expression" dxfId="55" priority="1">
      <formula>MOD(ROW(),2)=0</formula>
    </cfRule>
  </conditionalFormatting>
  <conditionalFormatting sqref="E9:E12">
    <cfRule type="expression" dxfId="54" priority="2">
      <formula>MOD(ROW(),2)=0</formula>
    </cfRule>
    <cfRule type="expression" dxfId="53" priority="3">
      <formula>MOD(ROW(),2)=1</formula>
    </cfRule>
  </conditionalFormatting>
  <printOptions horizontalCentered="1"/>
  <pageMargins left="0.7" right="0.7" top="1" bottom="1" header="0.3" footer="0.3"/>
  <pageSetup paperSize="9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A7891-9C3E-43F6-86D8-9ACFDB22A6E0}">
  <sheetPr>
    <tabColor theme="4" tint="-0.499984740745262"/>
    <pageSetUpPr autoPageBreaks="0" fitToPage="1"/>
  </sheetPr>
  <dimension ref="A1:G13"/>
  <sheetViews>
    <sheetView showGridLines="0" topLeftCell="A6" zoomScaleNormal="100" workbookViewId="0">
      <selection activeCell="A15" sqref="A15"/>
    </sheetView>
  </sheetViews>
  <sheetFormatPr defaultColWidth="9" defaultRowHeight="33.950000000000003" customHeight="1" x14ac:dyDescent="0.25"/>
  <cols>
    <col min="1" max="1" width="37.140625" style="5" customWidth="1"/>
    <col min="2" max="2" width="24.7109375" style="5" customWidth="1"/>
    <col min="3" max="3" width="23.42578125" style="5" customWidth="1"/>
    <col min="4" max="4" width="35.28515625" style="5" customWidth="1"/>
    <col min="5" max="5" width="14.28515625" style="5" bestFit="1" customWidth="1"/>
    <col min="6" max="6" width="11.28515625" style="1" customWidth="1"/>
    <col min="7" max="8" width="9" style="1"/>
    <col min="9" max="11" width="9.42578125" style="1" customWidth="1"/>
    <col min="12" max="16384" width="9" style="1"/>
  </cols>
  <sheetData>
    <row r="1" spans="1:7" ht="18" x14ac:dyDescent="0.25">
      <c r="A1" s="33" t="s">
        <v>6</v>
      </c>
      <c r="B1" s="33"/>
      <c r="C1" s="33"/>
      <c r="D1" s="33"/>
      <c r="E1" s="33"/>
      <c r="F1" s="11"/>
      <c r="G1" s="11"/>
    </row>
    <row r="2" spans="1:7" ht="15" x14ac:dyDescent="0.25">
      <c r="A2" s="34" t="s">
        <v>10</v>
      </c>
      <c r="B2" s="34"/>
      <c r="C2" s="10"/>
      <c r="D2" s="10"/>
      <c r="E2" s="10"/>
      <c r="F2" s="11"/>
      <c r="G2" s="11"/>
    </row>
    <row r="3" spans="1:7" ht="15" x14ac:dyDescent="0.25">
      <c r="A3" s="34" t="s">
        <v>14</v>
      </c>
      <c r="B3" s="34" t="s">
        <v>7</v>
      </c>
      <c r="C3" s="10"/>
      <c r="D3" s="10"/>
      <c r="E3" s="10"/>
      <c r="F3" s="11"/>
      <c r="G3" s="11"/>
    </row>
    <row r="4" spans="1:7" ht="15" x14ac:dyDescent="0.25">
      <c r="A4" s="10" t="s">
        <v>8</v>
      </c>
      <c r="B4" s="10"/>
      <c r="C4" s="10"/>
      <c r="D4" s="10"/>
      <c r="E4" s="10"/>
      <c r="F4" s="11"/>
      <c r="G4" s="11"/>
    </row>
    <row r="5" spans="1:7" ht="15" x14ac:dyDescent="0.25">
      <c r="A5" s="10" t="s">
        <v>9</v>
      </c>
      <c r="B5" s="10"/>
      <c r="C5" s="10"/>
      <c r="D5" s="10"/>
      <c r="E5" s="10"/>
      <c r="F5" s="11"/>
      <c r="G5" s="11"/>
    </row>
    <row r="6" spans="1:7" ht="44.1" customHeight="1" x14ac:dyDescent="0.25">
      <c r="A6" s="9"/>
      <c r="B6" s="6"/>
      <c r="C6" s="6"/>
      <c r="D6" s="6"/>
      <c r="E6" s="6"/>
    </row>
    <row r="7" spans="1:7" ht="44.1" customHeight="1" x14ac:dyDescent="0.25">
      <c r="A7" s="32" t="s">
        <v>21</v>
      </c>
      <c r="B7" s="32"/>
      <c r="C7" s="32"/>
      <c r="D7" s="32"/>
      <c r="E7" s="32"/>
    </row>
    <row r="8" spans="1:7" s="2" customFormat="1" ht="18" x14ac:dyDescent="0.25">
      <c r="A8" s="15" t="s">
        <v>1</v>
      </c>
      <c r="B8" s="15" t="s">
        <v>2</v>
      </c>
      <c r="C8" s="15" t="s">
        <v>3</v>
      </c>
      <c r="D8" s="15" t="s">
        <v>4</v>
      </c>
      <c r="E8" s="15" t="s">
        <v>13</v>
      </c>
    </row>
    <row r="9" spans="1:7" s="2" customFormat="1" ht="25.5" customHeight="1" x14ac:dyDescent="0.25">
      <c r="A9" s="4" t="s">
        <v>0</v>
      </c>
      <c r="B9" s="4" t="str">
        <f t="array" ref="B9">IFERROR(INDEX(#REF!,SMALL(IF(#REF!=rngInvoice,ROW(#REF!)-ROW(#REF!)), ROW(#REF!)), MATCH($B$8,#REF!, 0)),"")</f>
        <v/>
      </c>
      <c r="C9" s="3" t="str">
        <f t="array" ref="C9">IFERROR(INDEX(#REF!,SMALL(IF(#REF!=rngInvoice,ROW(#REF!)-ROW(#REF!)), ROW(#REF!)), MATCH($C$8,#REF!, 0)),"")</f>
        <v/>
      </c>
      <c r="D9" s="14" t="s">
        <v>20</v>
      </c>
      <c r="E9" s="8">
        <v>194065.19</v>
      </c>
    </row>
    <row r="10" spans="1:7" s="2" customFormat="1" ht="29.25" customHeight="1" x14ac:dyDescent="0.25">
      <c r="A10" s="4" t="s">
        <v>0</v>
      </c>
      <c r="B10" s="4" t="str">
        <f t="array" ref="B10">IFERROR(INDEX(#REF!,SMALL(IF(#REF!=rngInvoice,ROW(#REF!)-ROW(#REF!)), ROW(6:6)), MATCH($B$8,#REF!, 0)),"")</f>
        <v/>
      </c>
      <c r="C10" s="3" t="str">
        <f t="array" ref="C10">IFERROR(INDEX(#REF!,SMALL(IF(#REF!=rngInvoice,ROW(#REF!)-ROW(#REF!)), ROW(6:6)), MATCH($C$8,#REF!, 0)),"")</f>
        <v/>
      </c>
      <c r="D10" s="7" t="s">
        <v>11</v>
      </c>
      <c r="E10" s="8">
        <v>30947.16</v>
      </c>
    </row>
    <row r="11" spans="1:7" s="2" customFormat="1" ht="27.75" customHeight="1" thickBot="1" x14ac:dyDescent="0.3">
      <c r="A11" s="4" t="s">
        <v>0</v>
      </c>
      <c r="B11" s="4" t="str">
        <f t="array" ref="B11">IFERROR(INDEX(#REF!,SMALL(IF(#REF!=rngInvoice,ROW(#REF!)-ROW(#REF!)), ROW(6:6)), MATCH($B$8,#REF!, 0)),"")</f>
        <v/>
      </c>
      <c r="C11" s="3" t="str">
        <f t="array" ref="C11">IFERROR(INDEX(#REF!,SMALL(IF(#REF!=rngInvoice,ROW(#REF!)-ROW(#REF!)), ROW(6:6)), MATCH($C$8,#REF!, 0)),"")</f>
        <v/>
      </c>
      <c r="D11" s="7" t="s">
        <v>5</v>
      </c>
      <c r="E11" s="8">
        <f>765.21+623.27+58.36+50.18+729.45+560.72+43.56+18.25+2121.04</f>
        <v>4970.0400000000009</v>
      </c>
    </row>
    <row r="12" spans="1:7" s="2" customFormat="1" ht="27" hidden="1" customHeight="1" thickBot="1" x14ac:dyDescent="0.3">
      <c r="A12" s="4" t="s">
        <v>0</v>
      </c>
      <c r="B12" s="4" t="str">
        <f t="array" ref="B12">IFERROR(INDEX(#REF!,SMALL(IF(#REF!=rngInvoice,ROW(#REF!)-ROW(#REF!)), ROW(3:3)), MATCH($B$8,#REF!, 0)),"")</f>
        <v/>
      </c>
      <c r="C12" s="3" t="str">
        <f t="array" ref="C12">IFERROR(INDEX(#REF!,SMALL(IF(#REF!=rngInvoice,ROW(#REF!)-ROW(#REF!)), ROW(3:3)), MATCH($C$8,#REF!, 0)),"")</f>
        <v/>
      </c>
      <c r="D12" s="3" t="s">
        <v>18</v>
      </c>
      <c r="E12" s="8">
        <v>0</v>
      </c>
    </row>
    <row r="13" spans="1:7" s="12" customFormat="1" ht="16.5" thickBot="1" x14ac:dyDescent="0.3">
      <c r="A13" s="30" t="s">
        <v>12</v>
      </c>
      <c r="B13" s="31"/>
      <c r="C13" s="31"/>
      <c r="D13" s="31"/>
      <c r="E13" s="13">
        <f>SUBTOTAL(109,FakturaProjekta24[Iznos/€])</f>
        <v>229982.39</v>
      </c>
    </row>
  </sheetData>
  <sheetProtection selectLockedCells="1"/>
  <mergeCells count="5">
    <mergeCell ref="A13:D13"/>
    <mergeCell ref="A7:E7"/>
    <mergeCell ref="A1:E1"/>
    <mergeCell ref="A2:B2"/>
    <mergeCell ref="A3:B3"/>
  </mergeCells>
  <conditionalFormatting sqref="A9:D12">
    <cfRule type="expression" dxfId="52" priority="1">
      <formula>MOD(ROW(),2)=0</formula>
    </cfRule>
  </conditionalFormatting>
  <conditionalFormatting sqref="E9:E12">
    <cfRule type="expression" dxfId="51" priority="2">
      <formula>MOD(ROW(),2)=0</formula>
    </cfRule>
    <cfRule type="expression" dxfId="50" priority="3">
      <formula>MOD(ROW(),2)=1</formula>
    </cfRule>
  </conditionalFormatting>
  <printOptions horizontalCentered="1"/>
  <pageMargins left="0.7" right="0.7" top="1" bottom="1" header="0.3" footer="0.3"/>
  <pageSetup paperSize="9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58AB1-395F-4D3B-B12E-D31AF64B8015}">
  <sheetPr>
    <tabColor theme="4" tint="-0.499984740745262"/>
    <pageSetUpPr autoPageBreaks="0" fitToPage="1"/>
  </sheetPr>
  <dimension ref="A1:G13"/>
  <sheetViews>
    <sheetView showGridLines="0" topLeftCell="A6" zoomScaleNormal="100" workbookViewId="0">
      <selection activeCell="A11" sqref="A11:XFD14"/>
    </sheetView>
  </sheetViews>
  <sheetFormatPr defaultColWidth="9" defaultRowHeight="33.950000000000003" customHeight="1" x14ac:dyDescent="0.25"/>
  <cols>
    <col min="1" max="1" width="37.140625" style="5" customWidth="1"/>
    <col min="2" max="2" width="24.7109375" style="5" customWidth="1"/>
    <col min="3" max="3" width="23.42578125" style="5" customWidth="1"/>
    <col min="4" max="4" width="35.28515625" style="5" customWidth="1"/>
    <col min="5" max="5" width="14.28515625" style="5" bestFit="1" customWidth="1"/>
    <col min="6" max="6" width="11.28515625" style="1" customWidth="1"/>
    <col min="7" max="8" width="9" style="1"/>
    <col min="9" max="11" width="9.42578125" style="1" customWidth="1"/>
    <col min="12" max="16384" width="9" style="1"/>
  </cols>
  <sheetData>
    <row r="1" spans="1:7" ht="18" x14ac:dyDescent="0.25">
      <c r="A1" s="33" t="s">
        <v>6</v>
      </c>
      <c r="B1" s="33"/>
      <c r="C1" s="33"/>
      <c r="D1" s="33"/>
      <c r="E1" s="33"/>
      <c r="F1" s="11"/>
      <c r="G1" s="11"/>
    </row>
    <row r="2" spans="1:7" ht="15" x14ac:dyDescent="0.25">
      <c r="A2" s="34" t="s">
        <v>10</v>
      </c>
      <c r="B2" s="34"/>
      <c r="C2" s="10"/>
      <c r="D2" s="10"/>
      <c r="E2" s="10"/>
      <c r="F2" s="11"/>
      <c r="G2" s="11"/>
    </row>
    <row r="3" spans="1:7" ht="15" x14ac:dyDescent="0.25">
      <c r="A3" s="34" t="s">
        <v>14</v>
      </c>
      <c r="B3" s="34" t="s">
        <v>7</v>
      </c>
      <c r="C3" s="10"/>
      <c r="D3" s="10"/>
      <c r="E3" s="10"/>
      <c r="F3" s="11"/>
      <c r="G3" s="11"/>
    </row>
    <row r="4" spans="1:7" ht="15" x14ac:dyDescent="0.25">
      <c r="A4" s="10" t="s">
        <v>8</v>
      </c>
      <c r="B4" s="10"/>
      <c r="C4" s="10"/>
      <c r="D4" s="10"/>
      <c r="E4" s="10"/>
      <c r="F4" s="11"/>
      <c r="G4" s="11"/>
    </row>
    <row r="5" spans="1:7" ht="15" x14ac:dyDescent="0.25">
      <c r="A5" s="10" t="s">
        <v>9</v>
      </c>
      <c r="B5" s="10"/>
      <c r="C5" s="10"/>
      <c r="D5" s="10"/>
      <c r="E5" s="10"/>
      <c r="F5" s="11"/>
      <c r="G5" s="11"/>
    </row>
    <row r="6" spans="1:7" ht="44.1" customHeight="1" x14ac:dyDescent="0.25">
      <c r="A6" s="9"/>
      <c r="B6" s="6"/>
      <c r="C6" s="6"/>
      <c r="D6" s="6"/>
      <c r="E6" s="6"/>
    </row>
    <row r="7" spans="1:7" ht="44.1" customHeight="1" x14ac:dyDescent="0.25">
      <c r="A7" s="32" t="s">
        <v>22</v>
      </c>
      <c r="B7" s="32"/>
      <c r="C7" s="32"/>
      <c r="D7" s="32"/>
      <c r="E7" s="32"/>
    </row>
    <row r="8" spans="1:7" s="2" customFormat="1" ht="18" x14ac:dyDescent="0.25">
      <c r="A8" s="15" t="s">
        <v>1</v>
      </c>
      <c r="B8" s="15" t="s">
        <v>2</v>
      </c>
      <c r="C8" s="15" t="s">
        <v>3</v>
      </c>
      <c r="D8" s="15" t="s">
        <v>4</v>
      </c>
      <c r="E8" s="15" t="s">
        <v>13</v>
      </c>
    </row>
    <row r="9" spans="1:7" s="2" customFormat="1" ht="25.5" customHeight="1" x14ac:dyDescent="0.25">
      <c r="A9" s="4" t="s">
        <v>0</v>
      </c>
      <c r="B9" s="4" t="str">
        <f t="array" ref="B9">IFERROR(INDEX(#REF!,SMALL(IF(#REF!=rngInvoice,ROW(#REF!)-ROW(#REF!)), ROW(#REF!)), MATCH($B$8,#REF!, 0)),"")</f>
        <v/>
      </c>
      <c r="C9" s="3" t="str">
        <f t="array" ref="C9">IFERROR(INDEX(#REF!,SMALL(IF(#REF!=rngInvoice,ROW(#REF!)-ROW(#REF!)), ROW(#REF!)), MATCH($C$8,#REF!, 0)),"")</f>
        <v/>
      </c>
      <c r="D9" s="14" t="s">
        <v>23</v>
      </c>
      <c r="E9" s="8">
        <v>188828.85</v>
      </c>
    </row>
    <row r="10" spans="1:7" s="2" customFormat="1" ht="29.25" customHeight="1" x14ac:dyDescent="0.25">
      <c r="A10" s="4" t="s">
        <v>0</v>
      </c>
      <c r="B10" s="4" t="str">
        <f t="array" ref="B10">IFERROR(INDEX(#REF!,SMALL(IF(#REF!=rngInvoice,ROW(#REF!)-ROW(#REF!)), ROW(6:6)), MATCH($B$8,#REF!, 0)),"")</f>
        <v/>
      </c>
      <c r="C10" s="3" t="str">
        <f t="array" ref="C10">IFERROR(INDEX(#REF!,SMALL(IF(#REF!=rngInvoice,ROW(#REF!)-ROW(#REF!)), ROW(6:6)), MATCH($C$8,#REF!, 0)),"")</f>
        <v/>
      </c>
      <c r="D10" s="7" t="s">
        <v>11</v>
      </c>
      <c r="E10" s="8">
        <v>30124.18</v>
      </c>
    </row>
    <row r="11" spans="1:7" s="2" customFormat="1" ht="27.75" customHeight="1" thickBot="1" x14ac:dyDescent="0.3">
      <c r="A11" s="4" t="s">
        <v>0</v>
      </c>
      <c r="B11" s="4" t="str">
        <f t="array" ref="B11">IFERROR(INDEX(#REF!,SMALL(IF(#REF!=rngInvoice,ROW(#REF!)-ROW(#REF!)), ROW(6:6)), MATCH($B$8,#REF!, 0)),"")</f>
        <v/>
      </c>
      <c r="C11" s="3" t="str">
        <f t="array" ref="C11">IFERROR(INDEX(#REF!,SMALL(IF(#REF!=rngInvoice,ROW(#REF!)-ROW(#REF!)), ROW(6:6)), MATCH($C$8,#REF!, 0)),"")</f>
        <v/>
      </c>
      <c r="D11" s="7" t="s">
        <v>5</v>
      </c>
      <c r="E11" s="8">
        <v>0</v>
      </c>
    </row>
    <row r="12" spans="1:7" s="2" customFormat="1" ht="27" hidden="1" customHeight="1" thickBot="1" x14ac:dyDescent="0.3">
      <c r="A12" s="4" t="s">
        <v>0</v>
      </c>
      <c r="B12" s="4" t="str">
        <f t="array" ref="B12">IFERROR(INDEX(#REF!,SMALL(IF(#REF!=rngInvoice,ROW(#REF!)-ROW(#REF!)), ROW(3:3)), MATCH($B$8,#REF!, 0)),"")</f>
        <v/>
      </c>
      <c r="C12" s="3" t="str">
        <f t="array" ref="C12">IFERROR(INDEX(#REF!,SMALL(IF(#REF!=rngInvoice,ROW(#REF!)-ROW(#REF!)), ROW(3:3)), MATCH($C$8,#REF!, 0)),"")</f>
        <v/>
      </c>
      <c r="D12" s="3" t="s">
        <v>18</v>
      </c>
      <c r="E12" s="8">
        <v>0</v>
      </c>
    </row>
    <row r="13" spans="1:7" s="12" customFormat="1" ht="16.5" thickBot="1" x14ac:dyDescent="0.3">
      <c r="A13" s="30" t="s">
        <v>12</v>
      </c>
      <c r="B13" s="31"/>
      <c r="C13" s="31"/>
      <c r="D13" s="31"/>
      <c r="E13" s="13">
        <f>SUBTOTAL(109,FakturaProjekta245[Iznos/€])</f>
        <v>218953.03</v>
      </c>
    </row>
  </sheetData>
  <sheetProtection selectLockedCells="1"/>
  <mergeCells count="5">
    <mergeCell ref="A1:E1"/>
    <mergeCell ref="A2:B2"/>
    <mergeCell ref="A3:B3"/>
    <mergeCell ref="A7:E7"/>
    <mergeCell ref="A13:D13"/>
  </mergeCells>
  <conditionalFormatting sqref="A9:D12">
    <cfRule type="expression" dxfId="49" priority="1">
      <formula>MOD(ROW(),2)=0</formula>
    </cfRule>
  </conditionalFormatting>
  <conditionalFormatting sqref="E9:E12">
    <cfRule type="expression" dxfId="48" priority="2">
      <formula>MOD(ROW(),2)=0</formula>
    </cfRule>
    <cfRule type="expression" dxfId="47" priority="3">
      <formula>MOD(ROW(),2)=1</formula>
    </cfRule>
  </conditionalFormatting>
  <printOptions horizontalCentered="1"/>
  <pageMargins left="0.7" right="0.7" top="1" bottom="1" header="0.3" footer="0.3"/>
  <pageSetup paperSize="9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4F825-597D-4A66-9459-03AA957BD396}">
  <sheetPr>
    <tabColor theme="4" tint="-0.499984740745262"/>
    <pageSetUpPr autoPageBreaks="0" fitToPage="1"/>
  </sheetPr>
  <dimension ref="A1:G14"/>
  <sheetViews>
    <sheetView showGridLines="0" zoomScaleNormal="100" workbookViewId="0">
      <selection activeCell="D13" sqref="D13"/>
    </sheetView>
  </sheetViews>
  <sheetFormatPr defaultColWidth="9" defaultRowHeight="33.950000000000003" customHeight="1" x14ac:dyDescent="0.25"/>
  <cols>
    <col min="1" max="1" width="37.140625" style="5" customWidth="1"/>
    <col min="2" max="2" width="24.7109375" style="5" customWidth="1"/>
    <col min="3" max="3" width="23.42578125" style="5" customWidth="1"/>
    <col min="4" max="4" width="47.140625" style="5" bestFit="1" customWidth="1"/>
    <col min="5" max="5" width="14.28515625" style="5" bestFit="1" customWidth="1"/>
    <col min="6" max="6" width="11.28515625" style="1" customWidth="1"/>
    <col min="7" max="8" width="9" style="1"/>
    <col min="9" max="11" width="9.42578125" style="1" customWidth="1"/>
    <col min="12" max="16384" width="9" style="1"/>
  </cols>
  <sheetData>
    <row r="1" spans="1:7" ht="18" x14ac:dyDescent="0.25">
      <c r="A1" s="33" t="s">
        <v>6</v>
      </c>
      <c r="B1" s="33"/>
      <c r="C1" s="33"/>
      <c r="D1" s="33"/>
      <c r="E1" s="33"/>
      <c r="F1" s="11"/>
      <c r="G1" s="11"/>
    </row>
    <row r="2" spans="1:7" ht="15" x14ac:dyDescent="0.25">
      <c r="A2" s="34" t="s">
        <v>10</v>
      </c>
      <c r="B2" s="34"/>
      <c r="C2" s="10"/>
      <c r="D2" s="10"/>
      <c r="E2" s="10"/>
      <c r="F2" s="11"/>
      <c r="G2" s="11"/>
    </row>
    <row r="3" spans="1:7" ht="15" x14ac:dyDescent="0.25">
      <c r="A3" s="34" t="s">
        <v>14</v>
      </c>
      <c r="B3" s="34" t="s">
        <v>7</v>
      </c>
      <c r="C3" s="10"/>
      <c r="D3" s="10"/>
      <c r="E3" s="10"/>
      <c r="F3" s="11"/>
      <c r="G3" s="11"/>
    </row>
    <row r="4" spans="1:7" ht="15" x14ac:dyDescent="0.25">
      <c r="A4" s="10" t="s">
        <v>8</v>
      </c>
      <c r="B4" s="10"/>
      <c r="C4" s="10"/>
      <c r="D4" s="10"/>
      <c r="E4" s="10"/>
      <c r="F4" s="11"/>
      <c r="G4" s="11"/>
    </row>
    <row r="5" spans="1:7" ht="15" x14ac:dyDescent="0.25">
      <c r="A5" s="10" t="s">
        <v>9</v>
      </c>
      <c r="B5" s="10"/>
      <c r="C5" s="10"/>
      <c r="D5" s="10"/>
      <c r="E5" s="10"/>
      <c r="F5" s="11"/>
      <c r="G5" s="11"/>
    </row>
    <row r="6" spans="1:7" ht="44.1" customHeight="1" x14ac:dyDescent="0.25">
      <c r="A6" s="9"/>
      <c r="B6" s="6"/>
      <c r="C6" s="6"/>
      <c r="D6" s="6"/>
      <c r="E6" s="6"/>
    </row>
    <row r="7" spans="1:7" ht="44.1" customHeight="1" x14ac:dyDescent="0.25">
      <c r="A7" s="32" t="s">
        <v>24</v>
      </c>
      <c r="B7" s="32"/>
      <c r="C7" s="32"/>
      <c r="D7" s="32"/>
      <c r="E7" s="32"/>
    </row>
    <row r="8" spans="1:7" s="2" customFormat="1" ht="18" x14ac:dyDescent="0.25">
      <c r="A8" s="15" t="s">
        <v>1</v>
      </c>
      <c r="B8" s="15" t="s">
        <v>2</v>
      </c>
      <c r="C8" s="15" t="s">
        <v>3</v>
      </c>
      <c r="D8" s="15" t="s">
        <v>4</v>
      </c>
      <c r="E8" s="15" t="s">
        <v>13</v>
      </c>
    </row>
    <row r="9" spans="1:7" s="2" customFormat="1" ht="25.5" customHeight="1" x14ac:dyDescent="0.25">
      <c r="A9" s="16" t="s">
        <v>0</v>
      </c>
      <c r="B9" s="16" t="str">
        <f t="array" ref="B9">IFERROR(INDEX(#REF!,SMALL(IF(#REF!=rngInvoice,ROW(#REF!)-ROW(#REF!)), ROW(#REF!)), MATCH($B$8,#REF!, 0)),"")</f>
        <v/>
      </c>
      <c r="C9" s="18" t="str">
        <f t="array" ref="C9">IFERROR(INDEX(#REF!,SMALL(IF(#REF!=rngInvoice,ROW(#REF!)-ROW(#REF!)), ROW(#REF!)), MATCH($C$8,#REF!, 0)),"")</f>
        <v/>
      </c>
      <c r="D9" s="19" t="s">
        <v>25</v>
      </c>
      <c r="E9" s="20">
        <f>196551.83-E11</f>
        <v>196429.63999999998</v>
      </c>
    </row>
    <row r="10" spans="1:7" s="2" customFormat="1" ht="29.25" customHeight="1" x14ac:dyDescent="0.25">
      <c r="A10" s="16" t="s">
        <v>0</v>
      </c>
      <c r="B10" s="16" t="str">
        <f t="array" ref="B10">IFERROR(INDEX(#REF!,SMALL(IF(#REF!=rngInvoice,ROW(#REF!)-ROW(#REF!)), ROW(6:6)), MATCH($B$8,#REF!, 0)),"")</f>
        <v/>
      </c>
      <c r="C10" s="18" t="str">
        <f t="array" ref="C10">IFERROR(INDEX(#REF!,SMALL(IF(#REF!=rngInvoice,ROW(#REF!)-ROW(#REF!)), ROW(6:6)), MATCH($C$8,#REF!, 0)),"")</f>
        <v/>
      </c>
      <c r="D10" s="21" t="s">
        <v>11</v>
      </c>
      <c r="E10" s="20">
        <v>31371.91</v>
      </c>
    </row>
    <row r="11" spans="1:7" s="2" customFormat="1" ht="27.75" customHeight="1" x14ac:dyDescent="0.25">
      <c r="A11" s="16" t="s">
        <v>0</v>
      </c>
      <c r="B11" s="16" t="str">
        <f t="array" ref="B11">IFERROR(INDEX(#REF!,SMALL(IF(#REF!=rngInvoice,ROW(#REF!)-ROW(#REF!)), ROW(6:6)), MATCH($B$8,#REF!, 0)),"")</f>
        <v/>
      </c>
      <c r="C11" s="18" t="str">
        <f t="array" ref="C11">IFERROR(INDEX(#REF!,SMALL(IF(#REF!=rngInvoice,ROW(#REF!)-ROW(#REF!)), ROW(6:6)), MATCH($C$8,#REF!, 0)),"")</f>
        <v/>
      </c>
      <c r="D11" s="21" t="s">
        <v>5</v>
      </c>
      <c r="E11" s="20">
        <f>78.98+43.21</f>
        <v>122.19</v>
      </c>
    </row>
    <row r="12" spans="1:7" s="2" customFormat="1" ht="27" customHeight="1" x14ac:dyDescent="0.25">
      <c r="A12" s="16" t="s">
        <v>0</v>
      </c>
      <c r="B12" s="16" t="str">
        <f t="array" ref="B12">IFERROR(INDEX(#REF!,SMALL(IF(#REF!=rngInvoice,ROW(#REF!)-ROW(#REF!)), ROW(3:3)), MATCH($B$8,#REF!, 0)),"")</f>
        <v/>
      </c>
      <c r="C12" s="18" t="str">
        <f t="array" ref="C12">IFERROR(INDEX(#REF!,SMALL(IF(#REF!=rngInvoice,ROW(#REF!)-ROW(#REF!)), ROW(3:3)), MATCH($C$8,#REF!, 0)),"")</f>
        <v/>
      </c>
      <c r="D12" s="18" t="s">
        <v>26</v>
      </c>
      <c r="E12" s="20">
        <f>1467.19+1500</f>
        <v>2967.19</v>
      </c>
    </row>
    <row r="13" spans="1:7" s="2" customFormat="1" ht="27" customHeight="1" x14ac:dyDescent="0.25">
      <c r="A13" s="16" t="s">
        <v>0</v>
      </c>
      <c r="B13" s="16" t="str">
        <f t="array" ref="B13">IFERROR(INDEX(#REF!,SMALL(IF(#REF!=rngInvoice,ROW(#REF!)-ROW(#REF!)), ROW(4:4)), MATCH($B$8,#REF!, 0)),"")</f>
        <v/>
      </c>
      <c r="C13" s="18" t="str">
        <f t="array" ref="C13">IFERROR(INDEX(#REF!,SMALL(IF(#REF!=rngInvoice,ROW(#REF!)-ROW(#REF!)), ROW(4:4)), MATCH($C$8,#REF!, 0)),"")</f>
        <v/>
      </c>
      <c r="D13" s="18" t="s">
        <v>27</v>
      </c>
      <c r="E13" s="20">
        <v>441.44</v>
      </c>
    </row>
    <row r="14" spans="1:7" s="12" customFormat="1" ht="16.5" thickBot="1" x14ac:dyDescent="0.3">
      <c r="A14" s="35" t="s">
        <v>12</v>
      </c>
      <c r="B14" s="36"/>
      <c r="C14" s="36"/>
      <c r="D14" s="36"/>
      <c r="E14" s="17">
        <f>SUM(E9:E13)</f>
        <v>231332.37</v>
      </c>
    </row>
  </sheetData>
  <sheetProtection selectLockedCells="1"/>
  <mergeCells count="5">
    <mergeCell ref="A1:E1"/>
    <mergeCell ref="A2:B2"/>
    <mergeCell ref="A3:B3"/>
    <mergeCell ref="A7:E7"/>
    <mergeCell ref="A14:D14"/>
  </mergeCells>
  <conditionalFormatting sqref="A9:D13">
    <cfRule type="expression" dxfId="46" priority="1">
      <formula>MOD(ROW(),2)=0</formula>
    </cfRule>
  </conditionalFormatting>
  <conditionalFormatting sqref="E9:E13">
    <cfRule type="expression" dxfId="45" priority="2">
      <formula>MOD(ROW(),2)=0</formula>
    </cfRule>
    <cfRule type="expression" dxfId="44" priority="3">
      <formula>MOD(ROW(),2)=1</formula>
    </cfRule>
  </conditionalFormatting>
  <printOptions horizontalCentered="1"/>
  <pageMargins left="0.7" right="0.7" top="1" bottom="1" header="0.3" footer="0.3"/>
  <pageSetup paperSize="9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48A04-1937-4A89-85DA-EA877DB5AB4A}">
  <sheetPr>
    <tabColor theme="4" tint="-0.499984740745262"/>
    <pageSetUpPr autoPageBreaks="0" fitToPage="1"/>
  </sheetPr>
  <dimension ref="A1:G14"/>
  <sheetViews>
    <sheetView showGridLines="0" zoomScaleNormal="100" workbookViewId="0">
      <selection activeCell="A7" sqref="A7:E7"/>
    </sheetView>
  </sheetViews>
  <sheetFormatPr defaultColWidth="9" defaultRowHeight="33.950000000000003" customHeight="1" x14ac:dyDescent="0.25"/>
  <cols>
    <col min="1" max="1" width="37.140625" style="5" customWidth="1"/>
    <col min="2" max="2" width="24.7109375" style="5" customWidth="1"/>
    <col min="3" max="3" width="23.42578125" style="5" customWidth="1"/>
    <col min="4" max="4" width="47.140625" style="5" bestFit="1" customWidth="1"/>
    <col min="5" max="5" width="14.28515625" style="5" bestFit="1" customWidth="1"/>
    <col min="6" max="6" width="11.28515625" style="1" customWidth="1"/>
    <col min="7" max="8" width="9" style="1"/>
    <col min="9" max="11" width="9.42578125" style="1" customWidth="1"/>
    <col min="12" max="16384" width="9" style="1"/>
  </cols>
  <sheetData>
    <row r="1" spans="1:7" ht="18" x14ac:dyDescent="0.25">
      <c r="A1" s="33" t="s">
        <v>6</v>
      </c>
      <c r="B1" s="33"/>
      <c r="C1" s="33"/>
      <c r="D1" s="33"/>
      <c r="E1" s="33"/>
      <c r="F1" s="11"/>
      <c r="G1" s="11"/>
    </row>
    <row r="2" spans="1:7" ht="15" x14ac:dyDescent="0.25">
      <c r="A2" s="34" t="s">
        <v>10</v>
      </c>
      <c r="B2" s="34"/>
      <c r="C2" s="10"/>
      <c r="D2" s="10"/>
      <c r="E2" s="10"/>
      <c r="F2" s="11"/>
      <c r="G2" s="11"/>
    </row>
    <row r="3" spans="1:7" ht="15" x14ac:dyDescent="0.25">
      <c r="A3" s="34" t="s">
        <v>14</v>
      </c>
      <c r="B3" s="34" t="s">
        <v>7</v>
      </c>
      <c r="C3" s="10"/>
      <c r="D3" s="10"/>
      <c r="E3" s="10"/>
      <c r="F3" s="11"/>
      <c r="G3" s="11"/>
    </row>
    <row r="4" spans="1:7" ht="15" x14ac:dyDescent="0.25">
      <c r="A4" s="10" t="s">
        <v>8</v>
      </c>
      <c r="B4" s="10"/>
      <c r="C4" s="10"/>
      <c r="D4" s="10"/>
      <c r="E4" s="10"/>
      <c r="F4" s="11"/>
      <c r="G4" s="11"/>
    </row>
    <row r="5" spans="1:7" ht="15" x14ac:dyDescent="0.25">
      <c r="A5" s="10" t="s">
        <v>9</v>
      </c>
      <c r="B5" s="10"/>
      <c r="C5" s="10"/>
      <c r="D5" s="10"/>
      <c r="E5" s="10"/>
      <c r="F5" s="11"/>
      <c r="G5" s="11"/>
    </row>
    <row r="6" spans="1:7" ht="44.1" customHeight="1" x14ac:dyDescent="0.25">
      <c r="A6" s="9"/>
      <c r="B6" s="6"/>
      <c r="C6" s="6"/>
      <c r="D6" s="6"/>
      <c r="E6" s="6"/>
    </row>
    <row r="7" spans="1:7" ht="44.1" customHeight="1" x14ac:dyDescent="0.25">
      <c r="A7" s="32" t="s">
        <v>28</v>
      </c>
      <c r="B7" s="32"/>
      <c r="C7" s="32"/>
      <c r="D7" s="32"/>
      <c r="E7" s="32"/>
    </row>
    <row r="8" spans="1:7" s="2" customFormat="1" ht="18" x14ac:dyDescent="0.25">
      <c r="A8" s="15" t="s">
        <v>1</v>
      </c>
      <c r="B8" s="15" t="s">
        <v>2</v>
      </c>
      <c r="C8" s="15" t="s">
        <v>3</v>
      </c>
      <c r="D8" s="15" t="s">
        <v>4</v>
      </c>
      <c r="E8" s="15" t="s">
        <v>13</v>
      </c>
    </row>
    <row r="9" spans="1:7" s="2" customFormat="1" ht="25.5" customHeight="1" x14ac:dyDescent="0.25">
      <c r="A9" s="16" t="s">
        <v>0</v>
      </c>
      <c r="B9" s="16" t="str">
        <f t="array" ref="B9">IFERROR(INDEX(#REF!,SMALL(IF(#REF!=rngInvoice,ROW(#REF!)-ROW(#REF!)), ROW(#REF!)), MATCH($B$8,#REF!, 0)),"")</f>
        <v/>
      </c>
      <c r="C9" s="18" t="str">
        <f t="array" ref="C9">IFERROR(INDEX(#REF!,SMALL(IF(#REF!=rngInvoice,ROW(#REF!)-ROW(#REF!)), ROW(#REF!)), MATCH($C$8,#REF!, 0)),"")</f>
        <v/>
      </c>
      <c r="D9" s="19" t="s">
        <v>29</v>
      </c>
      <c r="E9" s="20">
        <v>196232.12</v>
      </c>
    </row>
    <row r="10" spans="1:7" s="2" customFormat="1" ht="29.25" customHeight="1" x14ac:dyDescent="0.25">
      <c r="A10" s="16" t="s">
        <v>0</v>
      </c>
      <c r="B10" s="16" t="str">
        <f t="array" ref="B10">IFERROR(INDEX(#REF!,SMALL(IF(#REF!=rngInvoice,ROW(#REF!)-ROW(#REF!)), ROW(6:6)), MATCH($B$8,#REF!, 0)),"")</f>
        <v/>
      </c>
      <c r="C10" s="18" t="str">
        <f t="array" ref="C10">IFERROR(INDEX(#REF!,SMALL(IF(#REF!=rngInvoice,ROW(#REF!)-ROW(#REF!)), ROW(6:6)), MATCH($C$8,#REF!, 0)),"")</f>
        <v/>
      </c>
      <c r="D10" s="21" t="s">
        <v>11</v>
      </c>
      <c r="E10" s="20">
        <v>33371.269999999997</v>
      </c>
    </row>
    <row r="11" spans="1:7" s="2" customFormat="1" ht="27.75" customHeight="1" x14ac:dyDescent="0.25">
      <c r="A11" s="16" t="s">
        <v>0</v>
      </c>
      <c r="B11" s="16" t="str">
        <f t="array" ref="B11">IFERROR(INDEX(#REF!,SMALL(IF(#REF!=rngInvoice,ROW(#REF!)-ROW(#REF!)), ROW(6:6)), MATCH($B$8,#REF!, 0)),"")</f>
        <v/>
      </c>
      <c r="C11" s="18" t="str">
        <f t="array" ref="C11">IFERROR(INDEX(#REF!,SMALL(IF(#REF!=rngInvoice,ROW(#REF!)-ROW(#REF!)), ROW(6:6)), MATCH($C$8,#REF!, 0)),"")</f>
        <v/>
      </c>
      <c r="D11" s="21" t="s">
        <v>5</v>
      </c>
      <c r="E11" s="20">
        <v>10512.24</v>
      </c>
    </row>
    <row r="12" spans="1:7" s="2" customFormat="1" ht="27" customHeight="1" x14ac:dyDescent="0.25">
      <c r="A12" s="16" t="s">
        <v>0</v>
      </c>
      <c r="B12" s="16" t="str">
        <f t="array" ref="B12">IFERROR(INDEX(#REF!,SMALL(IF(#REF!=rngInvoice,ROW(#REF!)-ROW(#REF!)), ROW(3:3)), MATCH($B$8,#REF!, 0)),"")</f>
        <v/>
      </c>
      <c r="C12" s="18" t="str">
        <f t="array" ref="C12">IFERROR(INDEX(#REF!,SMALL(IF(#REF!=rngInvoice,ROW(#REF!)-ROW(#REF!)), ROW(3:3)), MATCH($C$8,#REF!, 0)),"")</f>
        <v/>
      </c>
      <c r="D12" s="18" t="s">
        <v>30</v>
      </c>
      <c r="E12" s="20">
        <f>1200+4624.71</f>
        <v>5824.71</v>
      </c>
    </row>
    <row r="13" spans="1:7" s="2" customFormat="1" ht="27" customHeight="1" x14ac:dyDescent="0.25">
      <c r="A13" s="16" t="s">
        <v>0</v>
      </c>
      <c r="B13" s="16" t="str">
        <f t="array" ref="B13">IFERROR(INDEX(#REF!,SMALL(IF(#REF!=rngInvoice,ROW(#REF!)-ROW(#REF!)), ROW(4:4)), MATCH($B$8,#REF!, 0)),"")</f>
        <v/>
      </c>
      <c r="C13" s="18" t="str">
        <f t="array" ref="C13">IFERROR(INDEX(#REF!,SMALL(IF(#REF!=rngInvoice,ROW(#REF!)-ROW(#REF!)), ROW(4:4)), MATCH($C$8,#REF!, 0)),"")</f>
        <v/>
      </c>
      <c r="D13" s="21" t="s">
        <v>31</v>
      </c>
      <c r="E13" s="20">
        <v>441.44</v>
      </c>
    </row>
    <row r="14" spans="1:7" s="12" customFormat="1" ht="16.5" thickBot="1" x14ac:dyDescent="0.3">
      <c r="A14" s="35" t="s">
        <v>12</v>
      </c>
      <c r="B14" s="36"/>
      <c r="C14" s="36"/>
      <c r="D14" s="36"/>
      <c r="E14" s="17">
        <f>SUM(E9:E13)</f>
        <v>246381.77999999997</v>
      </c>
    </row>
  </sheetData>
  <sheetProtection selectLockedCells="1"/>
  <mergeCells count="5">
    <mergeCell ref="A1:E1"/>
    <mergeCell ref="A2:B2"/>
    <mergeCell ref="A3:B3"/>
    <mergeCell ref="A7:E7"/>
    <mergeCell ref="A14:D14"/>
  </mergeCells>
  <conditionalFormatting sqref="A9:D13">
    <cfRule type="expression" dxfId="43" priority="1">
      <formula>MOD(ROW(),2)=0</formula>
    </cfRule>
  </conditionalFormatting>
  <conditionalFormatting sqref="E9:E13">
    <cfRule type="expression" dxfId="42" priority="2">
      <formula>MOD(ROW(),2)=0</formula>
    </cfRule>
    <cfRule type="expression" dxfId="41" priority="3">
      <formula>MOD(ROW(),2)=1</formula>
    </cfRule>
  </conditionalFormatting>
  <printOptions horizontalCentered="1"/>
  <pageMargins left="0.7" right="0.7" top="1" bottom="1" header="0.3" footer="0.3"/>
  <pageSetup paperSize="9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E45A4-79E1-4F35-9D24-BD9E76F84EB8}">
  <sheetPr>
    <tabColor theme="4" tint="-0.499984740745262"/>
    <pageSetUpPr autoPageBreaks="0" fitToPage="1"/>
  </sheetPr>
  <dimension ref="A1:G14"/>
  <sheetViews>
    <sheetView showGridLines="0" topLeftCell="A6" zoomScaleNormal="100" workbookViewId="0">
      <selection activeCell="A7" sqref="A7:E7"/>
    </sheetView>
  </sheetViews>
  <sheetFormatPr defaultColWidth="9" defaultRowHeight="33.950000000000003" customHeight="1" x14ac:dyDescent="0.25"/>
  <cols>
    <col min="1" max="1" width="37.140625" style="5" customWidth="1"/>
    <col min="2" max="2" width="24.7109375" style="5" customWidth="1"/>
    <col min="3" max="3" width="23.42578125" style="5" customWidth="1"/>
    <col min="4" max="4" width="47.140625" style="5" bestFit="1" customWidth="1"/>
    <col min="5" max="5" width="14.28515625" style="5" bestFit="1" customWidth="1"/>
    <col min="6" max="6" width="11.28515625" style="1" customWidth="1"/>
    <col min="7" max="8" width="9" style="1"/>
    <col min="9" max="11" width="9.42578125" style="1" customWidth="1"/>
    <col min="12" max="16384" width="9" style="1"/>
  </cols>
  <sheetData>
    <row r="1" spans="1:7" ht="18" x14ac:dyDescent="0.25">
      <c r="A1" s="33" t="s">
        <v>6</v>
      </c>
      <c r="B1" s="33"/>
      <c r="C1" s="33"/>
      <c r="D1" s="33"/>
      <c r="E1" s="33"/>
      <c r="F1" s="11"/>
      <c r="G1" s="11"/>
    </row>
    <row r="2" spans="1:7" ht="15" x14ac:dyDescent="0.25">
      <c r="A2" s="34" t="s">
        <v>10</v>
      </c>
      <c r="B2" s="34"/>
      <c r="C2" s="10"/>
      <c r="D2" s="10"/>
      <c r="E2" s="10"/>
      <c r="F2" s="11"/>
      <c r="G2" s="11"/>
    </row>
    <row r="3" spans="1:7" ht="15" x14ac:dyDescent="0.25">
      <c r="A3" s="34" t="s">
        <v>14</v>
      </c>
      <c r="B3" s="34" t="s">
        <v>7</v>
      </c>
      <c r="C3" s="10"/>
      <c r="D3" s="10"/>
      <c r="E3" s="10"/>
      <c r="F3" s="11"/>
      <c r="G3" s="11"/>
    </row>
    <row r="4" spans="1:7" ht="15" x14ac:dyDescent="0.25">
      <c r="A4" s="10" t="s">
        <v>8</v>
      </c>
      <c r="B4" s="10"/>
      <c r="C4" s="10"/>
      <c r="D4" s="10"/>
      <c r="E4" s="10"/>
      <c r="F4" s="11"/>
      <c r="G4" s="11"/>
    </row>
    <row r="5" spans="1:7" ht="15" x14ac:dyDescent="0.25">
      <c r="A5" s="10" t="s">
        <v>9</v>
      </c>
      <c r="B5" s="10"/>
      <c r="C5" s="10"/>
      <c r="D5" s="10"/>
      <c r="E5" s="10"/>
      <c r="F5" s="11"/>
      <c r="G5" s="11"/>
    </row>
    <row r="6" spans="1:7" ht="44.1" customHeight="1" x14ac:dyDescent="0.25">
      <c r="A6" s="9"/>
      <c r="B6" s="6"/>
      <c r="C6" s="6"/>
      <c r="D6" s="6"/>
      <c r="E6" s="6"/>
    </row>
    <row r="7" spans="1:7" ht="44.1" customHeight="1" x14ac:dyDescent="0.25">
      <c r="A7" s="32" t="s">
        <v>32</v>
      </c>
      <c r="B7" s="32"/>
      <c r="C7" s="32"/>
      <c r="D7" s="32"/>
      <c r="E7" s="32"/>
    </row>
    <row r="8" spans="1:7" s="2" customFormat="1" ht="18" x14ac:dyDescent="0.25">
      <c r="A8" s="15" t="s">
        <v>1</v>
      </c>
      <c r="B8" s="15" t="s">
        <v>2</v>
      </c>
      <c r="C8" s="15" t="s">
        <v>3</v>
      </c>
      <c r="D8" s="15" t="s">
        <v>4</v>
      </c>
      <c r="E8" s="15" t="s">
        <v>13</v>
      </c>
    </row>
    <row r="9" spans="1:7" s="2" customFormat="1" ht="25.5" customHeight="1" x14ac:dyDescent="0.25">
      <c r="A9" s="16" t="s">
        <v>0</v>
      </c>
      <c r="B9" s="16" t="str">
        <f t="array" ref="B9">IFERROR(INDEX(#REF!,SMALL(IF(#REF!=rngInvoice,ROW(#REF!)-ROW(#REF!)), ROW(#REF!)), MATCH($B$8,#REF!, 0)),"")</f>
        <v/>
      </c>
      <c r="C9" s="18" t="str">
        <f t="array" ref="C9">IFERROR(INDEX(#REF!,SMALL(IF(#REF!=rngInvoice,ROW(#REF!)-ROW(#REF!)), ROW(#REF!)), MATCH($C$8,#REF!, 0)),"")</f>
        <v/>
      </c>
      <c r="D9" s="19" t="s">
        <v>33</v>
      </c>
      <c r="E9" s="20">
        <v>203857.15</v>
      </c>
    </row>
    <row r="10" spans="1:7" s="2" customFormat="1" ht="29.25" customHeight="1" x14ac:dyDescent="0.25">
      <c r="A10" s="16" t="s">
        <v>0</v>
      </c>
      <c r="B10" s="16" t="str">
        <f t="array" ref="B10">IFERROR(INDEX(#REF!,SMALL(IF(#REF!=rngInvoice,ROW(#REF!)-ROW(#REF!)), ROW(6:6)), MATCH($B$8,#REF!, 0)),"")</f>
        <v/>
      </c>
      <c r="C10" s="18" t="str">
        <f t="array" ref="C10">IFERROR(INDEX(#REF!,SMALL(IF(#REF!=rngInvoice,ROW(#REF!)-ROW(#REF!)), ROW(6:6)), MATCH($C$8,#REF!, 0)),"")</f>
        <v/>
      </c>
      <c r="D10" s="21" t="s">
        <v>11</v>
      </c>
      <c r="E10" s="20">
        <v>35116.39</v>
      </c>
    </row>
    <row r="11" spans="1:7" s="2" customFormat="1" ht="27.75" customHeight="1" x14ac:dyDescent="0.25">
      <c r="A11" s="16" t="s">
        <v>0</v>
      </c>
      <c r="B11" s="16" t="str">
        <f t="array" ref="B11">IFERROR(INDEX(#REF!,SMALL(IF(#REF!=rngInvoice,ROW(#REF!)-ROW(#REF!)), ROW(6:6)), MATCH($B$8,#REF!, 0)),"")</f>
        <v/>
      </c>
      <c r="C11" s="18" t="str">
        <f t="array" ref="C11">IFERROR(INDEX(#REF!,SMALL(IF(#REF!=rngInvoice,ROW(#REF!)-ROW(#REF!)), ROW(6:6)), MATCH($C$8,#REF!, 0)),"")</f>
        <v/>
      </c>
      <c r="D11" s="21" t="s">
        <v>5</v>
      </c>
      <c r="E11" s="20">
        <v>13502.29</v>
      </c>
    </row>
    <row r="12" spans="1:7" s="2" customFormat="1" ht="27" customHeight="1" x14ac:dyDescent="0.25">
      <c r="A12" s="16" t="s">
        <v>0</v>
      </c>
      <c r="B12" s="16" t="str">
        <f t="array" ref="B12">IFERROR(INDEX(#REF!,SMALL(IF(#REF!=rngInvoice,ROW(#REF!)-ROW(#REF!)), ROW(3:3)), MATCH($B$8,#REF!, 0)),"")</f>
        <v/>
      </c>
      <c r="C12" s="18" t="str">
        <f t="array" ref="C12">IFERROR(INDEX(#REF!,SMALL(IF(#REF!=rngInvoice,ROW(#REF!)-ROW(#REF!)), ROW(3:3)), MATCH($C$8,#REF!, 0)),"")</f>
        <v/>
      </c>
      <c r="D12" s="18" t="s">
        <v>26</v>
      </c>
      <c r="E12" s="20">
        <v>3081.54</v>
      </c>
    </row>
    <row r="13" spans="1:7" s="2" customFormat="1" ht="27" customHeight="1" x14ac:dyDescent="0.25">
      <c r="A13" s="16" t="s">
        <v>0</v>
      </c>
      <c r="B13" s="16" t="str">
        <f t="array" ref="B13">IFERROR(INDEX(#REF!,SMALL(IF(#REF!=rngInvoice,ROW(#REF!)-ROW(#REF!)), ROW(4:4)), MATCH($B$8,#REF!, 0)),"")</f>
        <v/>
      </c>
      <c r="C13" s="18" t="str">
        <f t="array" ref="C13">IFERROR(INDEX(#REF!,SMALL(IF(#REF!=rngInvoice,ROW(#REF!)-ROW(#REF!)), ROW(4:4)), MATCH($C$8,#REF!, 0)),"")</f>
        <v/>
      </c>
      <c r="D13" s="21" t="s">
        <v>34</v>
      </c>
      <c r="E13" s="20">
        <v>441.44</v>
      </c>
    </row>
    <row r="14" spans="1:7" s="12" customFormat="1" ht="16.5" thickBot="1" x14ac:dyDescent="0.3">
      <c r="A14" s="35" t="s">
        <v>12</v>
      </c>
      <c r="B14" s="36"/>
      <c r="C14" s="36"/>
      <c r="D14" s="36"/>
      <c r="E14" s="17">
        <f>SUM(E9:E13)</f>
        <v>255998.81</v>
      </c>
    </row>
  </sheetData>
  <sheetProtection selectLockedCells="1"/>
  <mergeCells count="5">
    <mergeCell ref="A1:E1"/>
    <mergeCell ref="A2:B2"/>
    <mergeCell ref="A3:B3"/>
    <mergeCell ref="A7:E7"/>
    <mergeCell ref="A14:D14"/>
  </mergeCells>
  <conditionalFormatting sqref="A9:D13">
    <cfRule type="expression" dxfId="40" priority="1">
      <formula>MOD(ROW(),2)=0</formula>
    </cfRule>
  </conditionalFormatting>
  <conditionalFormatting sqref="E9:E13">
    <cfRule type="expression" dxfId="39" priority="2">
      <formula>MOD(ROW(),2)=0</formula>
    </cfRule>
    <cfRule type="expression" dxfId="38" priority="3">
      <formula>MOD(ROW(),2)=1</formula>
    </cfRule>
  </conditionalFormatting>
  <printOptions horizontalCentered="1"/>
  <pageMargins left="0.7" right="0.7" top="1" bottom="1" header="0.3" footer="0.3"/>
  <pageSetup paperSize="9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87225-A075-49E6-9AA3-819DD003B6FD}">
  <sheetPr>
    <tabColor theme="4" tint="-0.499984740745262"/>
    <pageSetUpPr autoPageBreaks="0" fitToPage="1"/>
  </sheetPr>
  <dimension ref="A1:G14"/>
  <sheetViews>
    <sheetView showGridLines="0" zoomScaleNormal="100" workbookViewId="0">
      <selection activeCell="D19" sqref="D19"/>
    </sheetView>
  </sheetViews>
  <sheetFormatPr defaultColWidth="9" defaultRowHeight="33.950000000000003" customHeight="1" x14ac:dyDescent="0.25"/>
  <cols>
    <col min="1" max="1" width="37.140625" style="5" customWidth="1"/>
    <col min="2" max="2" width="24.7109375" style="5" customWidth="1"/>
    <col min="3" max="3" width="23.42578125" style="5" customWidth="1"/>
    <col min="4" max="4" width="47.140625" style="5" bestFit="1" customWidth="1"/>
    <col min="5" max="5" width="14.28515625" style="5" bestFit="1" customWidth="1"/>
    <col min="6" max="6" width="11.28515625" style="1" customWidth="1"/>
    <col min="7" max="8" width="9" style="1"/>
    <col min="9" max="11" width="9.42578125" style="1" customWidth="1"/>
    <col min="12" max="16384" width="9" style="1"/>
  </cols>
  <sheetData>
    <row r="1" spans="1:7" ht="18" x14ac:dyDescent="0.25">
      <c r="A1" s="33" t="s">
        <v>6</v>
      </c>
      <c r="B1" s="33"/>
      <c r="C1" s="33"/>
      <c r="D1" s="33"/>
      <c r="E1" s="33"/>
      <c r="F1" s="11"/>
      <c r="G1" s="11"/>
    </row>
    <row r="2" spans="1:7" ht="15" x14ac:dyDescent="0.25">
      <c r="A2" s="34" t="s">
        <v>10</v>
      </c>
      <c r="B2" s="34"/>
      <c r="C2" s="10"/>
      <c r="D2" s="10"/>
      <c r="E2" s="10"/>
      <c r="F2" s="11"/>
      <c r="G2" s="11"/>
    </row>
    <row r="3" spans="1:7" ht="15" x14ac:dyDescent="0.25">
      <c r="A3" s="34" t="s">
        <v>14</v>
      </c>
      <c r="B3" s="34" t="s">
        <v>7</v>
      </c>
      <c r="C3" s="10"/>
      <c r="D3" s="10"/>
      <c r="E3" s="10"/>
      <c r="F3" s="11"/>
      <c r="G3" s="11"/>
    </row>
    <row r="4" spans="1:7" ht="15" x14ac:dyDescent="0.25">
      <c r="A4" s="10" t="s">
        <v>8</v>
      </c>
      <c r="B4" s="10"/>
      <c r="C4" s="10"/>
      <c r="D4" s="10"/>
      <c r="E4" s="10"/>
      <c r="F4" s="11"/>
      <c r="G4" s="11"/>
    </row>
    <row r="5" spans="1:7" ht="15" x14ac:dyDescent="0.25">
      <c r="A5" s="10" t="s">
        <v>9</v>
      </c>
      <c r="B5" s="10"/>
      <c r="C5" s="10"/>
      <c r="D5" s="10"/>
      <c r="E5" s="10"/>
      <c r="F5" s="11"/>
      <c r="G5" s="11"/>
    </row>
    <row r="6" spans="1:7" ht="44.1" customHeight="1" x14ac:dyDescent="0.25">
      <c r="A6" s="9"/>
      <c r="B6" s="6"/>
      <c r="C6" s="6"/>
      <c r="D6" s="6"/>
      <c r="E6" s="6"/>
    </row>
    <row r="7" spans="1:7" ht="44.1" customHeight="1" x14ac:dyDescent="0.25">
      <c r="A7" s="32" t="s">
        <v>35</v>
      </c>
      <c r="B7" s="32"/>
      <c r="C7" s="32"/>
      <c r="D7" s="32"/>
      <c r="E7" s="32"/>
    </row>
    <row r="8" spans="1:7" s="2" customFormat="1" ht="18" x14ac:dyDescent="0.25">
      <c r="A8" s="15" t="s">
        <v>1</v>
      </c>
      <c r="B8" s="15" t="s">
        <v>2</v>
      </c>
      <c r="C8" s="15" t="s">
        <v>3</v>
      </c>
      <c r="D8" s="15" t="s">
        <v>4</v>
      </c>
      <c r="E8" s="15" t="s">
        <v>13</v>
      </c>
    </row>
    <row r="9" spans="1:7" s="2" customFormat="1" ht="25.5" customHeight="1" x14ac:dyDescent="0.25">
      <c r="A9" s="16" t="s">
        <v>0</v>
      </c>
      <c r="B9" s="16" t="str">
        <f t="array" ref="B9">IFERROR(INDEX(#REF!,SMALL(IF(#REF!=rngInvoice,ROW(#REF!)-ROW(#REF!)), ROW(#REF!)), MATCH($B$8,#REF!, 0)),"")</f>
        <v/>
      </c>
      <c r="C9" s="18" t="str">
        <f t="array" ref="C9">IFERROR(INDEX(#REF!,SMALL(IF(#REF!=rngInvoice,ROW(#REF!)-ROW(#REF!)), ROW(#REF!)), MATCH($C$8,#REF!, 0)),"")</f>
        <v/>
      </c>
      <c r="D9" s="19" t="s">
        <v>36</v>
      </c>
      <c r="E9" s="20">
        <v>217687.6</v>
      </c>
    </row>
    <row r="10" spans="1:7" s="2" customFormat="1" ht="29.25" customHeight="1" x14ac:dyDescent="0.25">
      <c r="A10" s="16" t="s">
        <v>0</v>
      </c>
      <c r="B10" s="16" t="str">
        <f t="array" ref="B10">IFERROR(INDEX(#REF!,SMALL(IF(#REF!=rngInvoice,ROW(#REF!)-ROW(#REF!)), ROW(6:6)), MATCH($B$8,#REF!, 0)),"")</f>
        <v/>
      </c>
      <c r="C10" s="18" t="str">
        <f t="array" ref="C10">IFERROR(INDEX(#REF!,SMALL(IF(#REF!=rngInvoice,ROW(#REF!)-ROW(#REF!)), ROW(6:6)), MATCH($C$8,#REF!, 0)),"")</f>
        <v/>
      </c>
      <c r="D10" s="21" t="s">
        <v>11</v>
      </c>
      <c r="E10" s="20">
        <v>35110.15</v>
      </c>
    </row>
    <row r="11" spans="1:7" s="2" customFormat="1" ht="27.75" customHeight="1" x14ac:dyDescent="0.25">
      <c r="A11" s="16" t="s">
        <v>0</v>
      </c>
      <c r="B11" s="16" t="str">
        <f t="array" ref="B11">IFERROR(INDEX(#REF!,SMALL(IF(#REF!=rngInvoice,ROW(#REF!)-ROW(#REF!)), ROW(6:6)), MATCH($B$8,#REF!, 0)),"")</f>
        <v/>
      </c>
      <c r="C11" s="18" t="str">
        <f t="array" ref="C11">IFERROR(INDEX(#REF!,SMALL(IF(#REF!=rngInvoice,ROW(#REF!)-ROW(#REF!)), ROW(6:6)), MATCH($C$8,#REF!, 0)),"")</f>
        <v/>
      </c>
      <c r="D11" s="21" t="s">
        <v>5</v>
      </c>
      <c r="E11" s="20">
        <v>15339.84</v>
      </c>
    </row>
    <row r="12" spans="1:7" s="2" customFormat="1" ht="27" hidden="1" customHeight="1" x14ac:dyDescent="0.25">
      <c r="A12" s="16" t="s">
        <v>0</v>
      </c>
      <c r="B12" s="16" t="str">
        <f t="array" ref="B12">IFERROR(INDEX(#REF!,SMALL(IF(#REF!=rngInvoice,ROW(#REF!)-ROW(#REF!)), ROW(3:3)), MATCH($B$8,#REF!, 0)),"")</f>
        <v/>
      </c>
      <c r="C12" s="18" t="str">
        <f t="array" ref="C12">IFERROR(INDEX(#REF!,SMALL(IF(#REF!=rngInvoice,ROW(#REF!)-ROW(#REF!)), ROW(3:3)), MATCH($C$8,#REF!, 0)),"")</f>
        <v/>
      </c>
      <c r="D12" s="18" t="s">
        <v>26</v>
      </c>
      <c r="E12" s="20"/>
    </row>
    <row r="13" spans="1:7" s="2" customFormat="1" ht="27" hidden="1" customHeight="1" x14ac:dyDescent="0.25">
      <c r="A13" s="16" t="s">
        <v>0</v>
      </c>
      <c r="B13" s="16" t="str">
        <f t="array" ref="B13">IFERROR(INDEX(#REF!,SMALL(IF(#REF!=rngInvoice,ROW(#REF!)-ROW(#REF!)), ROW(4:4)), MATCH($B$8,#REF!, 0)),"")</f>
        <v/>
      </c>
      <c r="C13" s="18" t="str">
        <f t="array" ref="C13">IFERROR(INDEX(#REF!,SMALL(IF(#REF!=rngInvoice,ROW(#REF!)-ROW(#REF!)), ROW(4:4)), MATCH($C$8,#REF!, 0)),"")</f>
        <v/>
      </c>
      <c r="D13" s="21" t="s">
        <v>34</v>
      </c>
      <c r="E13" s="20"/>
    </row>
    <row r="14" spans="1:7" s="12" customFormat="1" ht="16.5" thickBot="1" x14ac:dyDescent="0.3">
      <c r="A14" s="35" t="s">
        <v>12</v>
      </c>
      <c r="B14" s="36"/>
      <c r="C14" s="36"/>
      <c r="D14" s="36"/>
      <c r="E14" s="17">
        <f>SUM(E9:E13)</f>
        <v>268137.59000000003</v>
      </c>
    </row>
  </sheetData>
  <sheetProtection selectLockedCells="1"/>
  <mergeCells count="5">
    <mergeCell ref="A1:E1"/>
    <mergeCell ref="A2:B2"/>
    <mergeCell ref="A3:B3"/>
    <mergeCell ref="A7:E7"/>
    <mergeCell ref="A14:D14"/>
  </mergeCells>
  <conditionalFormatting sqref="A9:D13">
    <cfRule type="expression" dxfId="37" priority="1">
      <formula>MOD(ROW(),2)=0</formula>
    </cfRule>
  </conditionalFormatting>
  <conditionalFormatting sqref="E9:E13">
    <cfRule type="expression" dxfId="36" priority="2">
      <formula>MOD(ROW(),2)=0</formula>
    </cfRule>
    <cfRule type="expression" dxfId="35" priority="3">
      <formula>MOD(ROW(),2)=1</formula>
    </cfRule>
  </conditionalFormatting>
  <printOptions horizontalCentered="1"/>
  <pageMargins left="0.7" right="0.7" top="1" bottom="1" header="0.3" footer="0.3"/>
  <pageSetup paperSize="9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CF6D7-B21D-49C7-937F-A5690575F349}">
  <sheetPr>
    <tabColor theme="4" tint="-0.499984740745262"/>
    <pageSetUpPr autoPageBreaks="0" fitToPage="1"/>
  </sheetPr>
  <dimension ref="A1:G16"/>
  <sheetViews>
    <sheetView showGridLines="0" zoomScaleNormal="100" workbookViewId="0">
      <selection activeCell="J16" sqref="J16"/>
    </sheetView>
  </sheetViews>
  <sheetFormatPr defaultColWidth="9" defaultRowHeight="33.950000000000003" customHeight="1" x14ac:dyDescent="0.25"/>
  <cols>
    <col min="1" max="1" width="37.140625" style="5" customWidth="1"/>
    <col min="2" max="2" width="24.7109375" style="5" customWidth="1"/>
    <col min="3" max="3" width="23.42578125" style="5" customWidth="1"/>
    <col min="4" max="4" width="47.140625" style="5" bestFit="1" customWidth="1"/>
    <col min="5" max="5" width="14.28515625" style="5" bestFit="1" customWidth="1"/>
    <col min="6" max="6" width="11.28515625" style="1" customWidth="1"/>
    <col min="7" max="8" width="9" style="1"/>
    <col min="9" max="11" width="9.42578125" style="1" customWidth="1"/>
    <col min="12" max="16384" width="9" style="1"/>
  </cols>
  <sheetData>
    <row r="1" spans="1:7" ht="18" x14ac:dyDescent="0.25">
      <c r="A1" s="33" t="s">
        <v>6</v>
      </c>
      <c r="B1" s="33"/>
      <c r="C1" s="33"/>
      <c r="D1" s="33"/>
      <c r="E1" s="33"/>
      <c r="F1" s="11"/>
      <c r="G1" s="11"/>
    </row>
    <row r="2" spans="1:7" ht="15" x14ac:dyDescent="0.25">
      <c r="A2" s="34" t="s">
        <v>10</v>
      </c>
      <c r="B2" s="34"/>
      <c r="C2" s="10"/>
      <c r="D2" s="10"/>
      <c r="E2" s="10"/>
      <c r="F2" s="11"/>
      <c r="G2" s="11"/>
    </row>
    <row r="3" spans="1:7" ht="15" x14ac:dyDescent="0.25">
      <c r="A3" s="34" t="s">
        <v>14</v>
      </c>
      <c r="B3" s="34" t="s">
        <v>7</v>
      </c>
      <c r="C3" s="10"/>
      <c r="D3" s="10"/>
      <c r="E3" s="10"/>
      <c r="F3" s="11"/>
      <c r="G3" s="11"/>
    </row>
    <row r="4" spans="1:7" ht="15" x14ac:dyDescent="0.25">
      <c r="A4" s="10" t="s">
        <v>8</v>
      </c>
      <c r="B4" s="10"/>
      <c r="C4" s="10"/>
      <c r="D4" s="10"/>
      <c r="E4" s="10"/>
      <c r="F4" s="11"/>
      <c r="G4" s="11"/>
    </row>
    <row r="5" spans="1:7" ht="15" x14ac:dyDescent="0.25">
      <c r="A5" s="10" t="s">
        <v>9</v>
      </c>
      <c r="B5" s="10"/>
      <c r="C5" s="10"/>
      <c r="D5" s="10"/>
      <c r="E5" s="10"/>
      <c r="F5" s="11"/>
      <c r="G5" s="11"/>
    </row>
    <row r="6" spans="1:7" ht="44.1" customHeight="1" x14ac:dyDescent="0.25">
      <c r="A6" s="9"/>
      <c r="B6" s="6"/>
      <c r="C6" s="6"/>
      <c r="D6" s="6"/>
      <c r="E6" s="6"/>
    </row>
    <row r="7" spans="1:7" ht="44.1" customHeight="1" x14ac:dyDescent="0.25">
      <c r="A7" s="32" t="s">
        <v>37</v>
      </c>
      <c r="B7" s="32"/>
      <c r="C7" s="32"/>
      <c r="D7" s="32"/>
      <c r="E7" s="32"/>
    </row>
    <row r="8" spans="1:7" s="2" customFormat="1" ht="18" x14ac:dyDescent="0.25">
      <c r="A8" s="15" t="s">
        <v>1</v>
      </c>
      <c r="B8" s="15" t="s">
        <v>2</v>
      </c>
      <c r="C8" s="15" t="s">
        <v>3</v>
      </c>
      <c r="D8" s="15" t="s">
        <v>4</v>
      </c>
      <c r="E8" s="15" t="s">
        <v>13</v>
      </c>
    </row>
    <row r="9" spans="1:7" s="2" customFormat="1" ht="25.5" customHeight="1" x14ac:dyDescent="0.25">
      <c r="A9" s="16" t="s">
        <v>0</v>
      </c>
      <c r="B9" s="16" t="str">
        <f t="array" ref="B9">IFERROR(INDEX(#REF!,SMALL(IF(#REF!=rngInvoice,ROW(#REF!)-ROW(#REF!)), ROW(#REF!)), MATCH($B$8,#REF!, 0)),"")</f>
        <v/>
      </c>
      <c r="C9" s="18" t="str">
        <f t="array" ref="C9">IFERROR(INDEX(#REF!,SMALL(IF(#REF!=rngInvoice,ROW(#REF!)-ROW(#REF!)), ROW(#REF!)), MATCH($C$8,#REF!, 0)),"")</f>
        <v/>
      </c>
      <c r="D9" s="19" t="s">
        <v>38</v>
      </c>
      <c r="E9" s="20">
        <v>217626.43</v>
      </c>
    </row>
    <row r="10" spans="1:7" s="2" customFormat="1" ht="29.25" customHeight="1" x14ac:dyDescent="0.25">
      <c r="A10" s="16" t="s">
        <v>0</v>
      </c>
      <c r="B10" s="16" t="str">
        <f t="array" ref="B10">IFERROR(INDEX(#REF!,SMALL(IF(#REF!=rngInvoice,ROW(#REF!)-ROW(#REF!)), ROW(6:6)), MATCH($B$8,#REF!, 0)),"")</f>
        <v/>
      </c>
      <c r="C10" s="18" t="str">
        <f t="array" ref="C10">IFERROR(INDEX(#REF!,SMALL(IF(#REF!=rngInvoice,ROW(#REF!)-ROW(#REF!)), ROW(6:6)), MATCH($C$8,#REF!, 0)),"")</f>
        <v/>
      </c>
      <c r="D10" s="21" t="s">
        <v>11</v>
      </c>
      <c r="E10" s="20">
        <v>35157.75</v>
      </c>
    </row>
    <row r="11" spans="1:7" s="2" customFormat="1" ht="27.75" customHeight="1" x14ac:dyDescent="0.25">
      <c r="A11" s="16" t="s">
        <v>0</v>
      </c>
      <c r="B11" s="16" t="str">
        <f t="array" ref="B11">IFERROR(INDEX(#REF!,SMALL(IF(#REF!=rngInvoice,ROW(#REF!)-ROW(#REF!)), ROW(6:6)), MATCH($B$8,#REF!, 0)),"")</f>
        <v/>
      </c>
      <c r="C11" s="18" t="str">
        <f t="array" ref="C11">IFERROR(INDEX(#REF!,SMALL(IF(#REF!=rngInvoice,ROW(#REF!)-ROW(#REF!)), ROW(6:6)), MATCH($C$8,#REF!, 0)),"")</f>
        <v/>
      </c>
      <c r="D11" s="21" t="s">
        <v>5</v>
      </c>
      <c r="E11" s="20">
        <f>1738.63+617.99+3202.99+417.13+422.69+619.14+2767.38+303.42+154.33+349.79+2757.57</f>
        <v>13351.060000000001</v>
      </c>
    </row>
    <row r="12" spans="1:7" s="2" customFormat="1" ht="27" customHeight="1" x14ac:dyDescent="0.25">
      <c r="A12" s="16" t="s">
        <v>0</v>
      </c>
      <c r="B12" s="16" t="str">
        <f t="array" ref="B12">IFERROR(INDEX(#REF!,SMALL(IF(#REF!=rngInvoice,ROW(#REF!)-ROW(#REF!)), ROW(3:3)), MATCH($B$8,#REF!, 0)),"")</f>
        <v/>
      </c>
      <c r="C12" s="18" t="str">
        <f t="array" ref="C12">IFERROR(INDEX(#REF!,SMALL(IF(#REF!=rngInvoice,ROW(#REF!)-ROW(#REF!)), ROW(3:3)), MATCH($C$8,#REF!, 0)),"")</f>
        <v/>
      </c>
      <c r="D12" s="18" t="s">
        <v>39</v>
      </c>
      <c r="E12" s="20">
        <f>960+427.04</f>
        <v>1387.04</v>
      </c>
    </row>
    <row r="13" spans="1:7" s="2" customFormat="1" ht="27" customHeight="1" x14ac:dyDescent="0.25">
      <c r="A13" s="16" t="s">
        <v>0</v>
      </c>
      <c r="B13" s="16"/>
      <c r="C13" s="18"/>
      <c r="D13" s="18" t="s">
        <v>18</v>
      </c>
      <c r="E13" s="22">
        <v>3300</v>
      </c>
    </row>
    <row r="14" spans="1:7" s="2" customFormat="1" ht="27" hidden="1" customHeight="1" x14ac:dyDescent="0.25">
      <c r="A14" s="16"/>
      <c r="B14" s="16"/>
      <c r="C14" s="18"/>
      <c r="D14" s="18"/>
      <c r="E14" s="20"/>
    </row>
    <row r="15" spans="1:7" s="12" customFormat="1" ht="30" x14ac:dyDescent="0.25">
      <c r="A15" s="16" t="s">
        <v>0</v>
      </c>
      <c r="B15" s="16" t="str">
        <f t="array" ref="B15">IFERROR(INDEX(#REF!,SMALL(IF(#REF!=rngInvoice,ROW(#REF!)-ROW(#REF!)), ROW(4:4)), MATCH($B$8,#REF!, 0)),"")</f>
        <v/>
      </c>
      <c r="C15" s="18" t="str">
        <f t="array" ref="C15">IFERROR(INDEX(#REF!,SMALL(IF(#REF!=rngInvoice,ROW(#REF!)-ROW(#REF!)), ROW(4:4)), MATCH($C$8,#REF!, 0)),"")</f>
        <v/>
      </c>
      <c r="D15" s="21" t="s">
        <v>34</v>
      </c>
      <c r="E15" s="20">
        <f>441.44+882.88</f>
        <v>1324.32</v>
      </c>
    </row>
    <row r="16" spans="1:7" ht="33.950000000000003" customHeight="1" thickBot="1" x14ac:dyDescent="0.3">
      <c r="A16" s="35" t="s">
        <v>12</v>
      </c>
      <c r="B16" s="36"/>
      <c r="C16" s="36"/>
      <c r="D16" s="36"/>
      <c r="E16" s="17">
        <f>SUM(E9:E15)</f>
        <v>272146.59999999998</v>
      </c>
    </row>
  </sheetData>
  <sheetProtection selectLockedCells="1"/>
  <mergeCells count="5">
    <mergeCell ref="A1:E1"/>
    <mergeCell ref="A2:B2"/>
    <mergeCell ref="A3:B3"/>
    <mergeCell ref="A7:E7"/>
    <mergeCell ref="A16:D16"/>
  </mergeCells>
  <conditionalFormatting sqref="A9:D15">
    <cfRule type="expression" dxfId="34" priority="1">
      <formula>MOD(ROW(),2)=0</formula>
    </cfRule>
  </conditionalFormatting>
  <conditionalFormatting sqref="E9:E15">
    <cfRule type="expression" dxfId="33" priority="2">
      <formula>MOD(ROW(),2)=0</formula>
    </cfRule>
    <cfRule type="expression" dxfId="32" priority="3">
      <formula>MOD(ROW(),2)=1</formula>
    </cfRule>
  </conditionalFormatting>
  <printOptions horizontalCentered="1"/>
  <pageMargins left="0.7" right="0.7" top="1" bottom="1" header="0.3" footer="0.3"/>
  <pageSetup paperSize="9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15</vt:i4>
      </vt:variant>
    </vt:vector>
  </HeadingPairs>
  <TitlesOfParts>
    <vt:vector size="15" baseType="lpstr">
      <vt:lpstr>Svibanj25</vt:lpstr>
      <vt:lpstr>Lipanj25</vt:lpstr>
      <vt:lpstr>srpanj2025</vt:lpstr>
      <vt:lpstr>kolovoz2025</vt:lpstr>
      <vt:lpstr>rujan2025</vt:lpstr>
      <vt:lpstr>listopad2025</vt:lpstr>
      <vt:lpstr>studeni2025</vt:lpstr>
      <vt:lpstr>prosinac2025</vt:lpstr>
      <vt:lpstr>siječanj2026</vt:lpstr>
      <vt:lpstr>veljača 2026</vt:lpstr>
      <vt:lpstr>ožujak 2026  </vt:lpstr>
      <vt:lpstr>travanj 2026 </vt:lpstr>
      <vt:lpstr>svibanj 2026 </vt:lpstr>
      <vt:lpstr>lipanj 2026</vt:lpstr>
      <vt:lpstr>srpanj2026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Jelena Magdalenić Ciglar</cp:lastModifiedBy>
  <cp:lastPrinted>2024-02-08T13:43:49Z</cp:lastPrinted>
  <dcterms:created xsi:type="dcterms:W3CDTF">2016-11-01T03:33:07Z</dcterms:created>
  <dcterms:modified xsi:type="dcterms:W3CDTF">2026-07-24T06:46:05Z</dcterms:modified>
</cp:coreProperties>
</file>